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639D21D2-1039-BC44-A13D-0099542C618E}" xr6:coauthVersionLast="47" xr6:coauthVersionMax="47" xr10:uidLastSave="{00000000-0000-0000-0000-000000000000}"/>
  <bookViews>
    <workbookView xWindow="1120" yWindow="760" windowWidth="33440" windowHeight="21580" activeTab="7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  <sheet name="风险区统计" sheetId="5" r:id="rId5"/>
    <sheet name="重-北京1" sheetId="6" r:id="rId6"/>
    <sheet name="重-北京2" sheetId="7" r:id="rId7"/>
    <sheet name="重-广州1" sheetId="8" r:id="rId8"/>
    <sheet name="重-广州2" sheetId="9" r:id="rId9"/>
    <sheet name="重-深圳1" sheetId="10" r:id="rId10"/>
    <sheet name="重-深圳2" sheetId="11" r:id="rId11"/>
    <sheet name="重-重庆1" sheetId="12" r:id="rId12"/>
    <sheet name="重-重庆2" sheetId="13" r:id="rId13"/>
  </sheets>
  <definedNames>
    <definedName name="_xlnm._FilterDatabase" localSheetId="0" hidden="1">按区统计!$A$2:$B$2106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0" i="8" l="1"/>
  <c r="I60" i="8"/>
  <c r="G60" i="8"/>
  <c r="F60" i="8"/>
  <c r="E60" i="8"/>
  <c r="C60" i="8"/>
  <c r="B13" i="9"/>
  <c r="N60" i="8"/>
  <c r="L60" i="8"/>
  <c r="K60" i="8"/>
  <c r="J60" i="8"/>
  <c r="H60" i="8"/>
  <c r="D60" i="8"/>
  <c r="O59" i="8"/>
  <c r="O58" i="8"/>
  <c r="O57" i="8"/>
  <c r="O56" i="8"/>
  <c r="L5" i="10" a="1"/>
  <c r="L5" i="10" s="1"/>
  <c r="L49" i="10"/>
  <c r="J49" i="10"/>
  <c r="H49" i="10"/>
  <c r="F49" i="10"/>
  <c r="D49" i="10"/>
  <c r="B13" i="11"/>
  <c r="M49" i="10"/>
  <c r="K49" i="10"/>
  <c r="I49" i="10"/>
  <c r="G49" i="10"/>
  <c r="E49" i="10"/>
  <c r="C49" i="10"/>
  <c r="N48" i="10"/>
  <c r="N47" i="10"/>
  <c r="N46" i="10"/>
  <c r="AP58" i="12"/>
  <c r="AJ5" i="12" a="1"/>
  <c r="AJ5" i="12" s="1"/>
  <c r="B13" i="13"/>
  <c r="AO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AP59" i="12"/>
  <c r="AP57" i="12"/>
  <c r="AP56" i="12"/>
  <c r="L60" i="6"/>
  <c r="J60" i="6"/>
  <c r="F60" i="6"/>
  <c r="E60" i="6"/>
  <c r="D60" i="6"/>
  <c r="C60" i="6"/>
  <c r="R60" i="6"/>
  <c r="N60" i="6"/>
  <c r="K60" i="6"/>
  <c r="H60" i="6"/>
  <c r="T59" i="6"/>
  <c r="B13" i="7"/>
  <c r="S60" i="6"/>
  <c r="Q60" i="6"/>
  <c r="P60" i="6"/>
  <c r="O60" i="6"/>
  <c r="M60" i="6"/>
  <c r="I60" i="6"/>
  <c r="G60" i="6"/>
  <c r="T57" i="6"/>
  <c r="T56" i="6"/>
  <c r="B32" i="4"/>
  <c r="B93" i="5"/>
  <c r="B282" i="2"/>
  <c r="V282" i="2"/>
  <c r="F2096" i="1"/>
  <c r="E2096" i="1"/>
  <c r="D2096" i="1"/>
  <c r="C2096" i="1"/>
  <c r="J2096" i="1"/>
  <c r="I2096" i="1"/>
  <c r="H2096" i="1"/>
  <c r="G2096" i="1"/>
  <c r="N2096" i="1"/>
  <c r="M2096" i="1"/>
  <c r="L2096" i="1"/>
  <c r="K2096" i="1"/>
  <c r="O2096" i="1"/>
  <c r="P2096" i="1"/>
  <c r="Q2096" i="1"/>
  <c r="R2096" i="1"/>
  <c r="S2098" i="1"/>
  <c r="R2098" i="1"/>
  <c r="Q2098" i="1"/>
  <c r="P2098" i="1"/>
  <c r="O2098" i="1"/>
  <c r="N2098" i="1"/>
  <c r="M2098" i="1"/>
  <c r="L2098" i="1"/>
  <c r="K2098" i="1"/>
  <c r="J2098" i="1"/>
  <c r="I2098" i="1"/>
  <c r="H2098" i="1"/>
  <c r="G2098" i="1"/>
  <c r="F2098" i="1"/>
  <c r="E2098" i="1"/>
  <c r="D2098" i="1"/>
  <c r="C2098" i="1"/>
  <c r="T2097" i="1"/>
  <c r="S2096" i="1"/>
  <c r="T2095" i="1"/>
  <c r="T2094" i="1"/>
  <c r="T2093" i="1"/>
  <c r="T2092" i="1"/>
  <c r="L55" i="8"/>
  <c r="F55" i="8"/>
  <c r="E55" i="8"/>
  <c r="D55" i="8"/>
  <c r="N55" i="8"/>
  <c r="M55" i="8"/>
  <c r="K55" i="8"/>
  <c r="J55" i="8"/>
  <c r="I55" i="8"/>
  <c r="H55" i="8"/>
  <c r="G55" i="8"/>
  <c r="C55" i="8"/>
  <c r="O54" i="8"/>
  <c r="O52" i="8"/>
  <c r="O51" i="8"/>
  <c r="B12" i="9"/>
  <c r="P55" i="6"/>
  <c r="O55" i="6"/>
  <c r="N55" i="6"/>
  <c r="L55" i="6"/>
  <c r="D55" i="6"/>
  <c r="T53" i="6"/>
  <c r="M55" i="6"/>
  <c r="K55" i="6"/>
  <c r="T54" i="6"/>
  <c r="C55" i="6"/>
  <c r="S55" i="6"/>
  <c r="R55" i="6"/>
  <c r="Q55" i="6"/>
  <c r="I55" i="6"/>
  <c r="H55" i="6"/>
  <c r="G55" i="6"/>
  <c r="F55" i="6"/>
  <c r="E55" i="6"/>
  <c r="T52" i="6"/>
  <c r="T51" i="6"/>
  <c r="B12" i="7"/>
  <c r="AN55" i="12"/>
  <c r="AL55" i="12"/>
  <c r="AF55" i="12"/>
  <c r="AD55" i="12"/>
  <c r="V55" i="12"/>
  <c r="T55" i="12"/>
  <c r="L55" i="12"/>
  <c r="J55" i="12"/>
  <c r="AP53" i="12"/>
  <c r="AD5" i="12" a="1"/>
  <c r="AD5" i="12" s="1"/>
  <c r="B12" i="13"/>
  <c r="F50" i="12"/>
  <c r="AO55" i="12"/>
  <c r="AM55" i="12"/>
  <c r="AK55" i="12"/>
  <c r="AJ55" i="12"/>
  <c r="AI55" i="12"/>
  <c r="AH55" i="12"/>
  <c r="AG55" i="12"/>
  <c r="AE55" i="12"/>
  <c r="AC55" i="12"/>
  <c r="AB55" i="12"/>
  <c r="AA55" i="12"/>
  <c r="Z55" i="12"/>
  <c r="Y55" i="12"/>
  <c r="X55" i="12"/>
  <c r="W55" i="12"/>
  <c r="U55" i="12"/>
  <c r="S55" i="12"/>
  <c r="R55" i="12"/>
  <c r="Q55" i="12"/>
  <c r="P55" i="12"/>
  <c r="O55" i="12"/>
  <c r="N55" i="12"/>
  <c r="M55" i="12"/>
  <c r="K55" i="12"/>
  <c r="I55" i="12"/>
  <c r="H55" i="12"/>
  <c r="G55" i="12"/>
  <c r="F55" i="12"/>
  <c r="E55" i="12"/>
  <c r="D55" i="12"/>
  <c r="C55" i="12"/>
  <c r="AP54" i="12"/>
  <c r="AP52" i="12"/>
  <c r="AP51" i="12"/>
  <c r="G45" i="10"/>
  <c r="E45" i="10"/>
  <c r="N43" i="10"/>
  <c r="B12" i="11"/>
  <c r="M45" i="10"/>
  <c r="L45" i="10"/>
  <c r="K45" i="10"/>
  <c r="J45" i="10"/>
  <c r="I45" i="10"/>
  <c r="H45" i="10"/>
  <c r="F45" i="10"/>
  <c r="C45" i="10"/>
  <c r="N44" i="10"/>
  <c r="N42" i="10"/>
  <c r="B92" i="5"/>
  <c r="B31" i="4"/>
  <c r="B281" i="2"/>
  <c r="V281" i="2"/>
  <c r="F2088" i="1"/>
  <c r="E2088" i="1"/>
  <c r="D2088" i="1"/>
  <c r="C2088" i="1"/>
  <c r="G2088" i="1"/>
  <c r="I2088" i="1"/>
  <c r="H2088" i="1"/>
  <c r="K2088" i="1"/>
  <c r="J2088" i="1"/>
  <c r="M2088" i="1"/>
  <c r="L2088" i="1"/>
  <c r="O2088" i="1"/>
  <c r="N2088" i="1"/>
  <c r="Q2088" i="1"/>
  <c r="P2088" i="1"/>
  <c r="S2090" i="1"/>
  <c r="R2090" i="1"/>
  <c r="Q2090" i="1"/>
  <c r="P2090" i="1"/>
  <c r="O2090" i="1"/>
  <c r="N2090" i="1"/>
  <c r="M2090" i="1"/>
  <c r="L2090" i="1"/>
  <c r="K2090" i="1"/>
  <c r="J2090" i="1"/>
  <c r="I2090" i="1"/>
  <c r="H2090" i="1"/>
  <c r="G2090" i="1"/>
  <c r="F2090" i="1"/>
  <c r="E2090" i="1"/>
  <c r="D2090" i="1"/>
  <c r="C2090" i="1"/>
  <c r="T2089" i="1"/>
  <c r="S2088" i="1"/>
  <c r="R2088" i="1"/>
  <c r="T2087" i="1"/>
  <c r="T2086" i="1"/>
  <c r="T2085" i="1"/>
  <c r="T2084" i="1"/>
  <c r="M50" i="8"/>
  <c r="I50" i="8"/>
  <c r="G50" i="8"/>
  <c r="F50" i="8"/>
  <c r="E50" i="8"/>
  <c r="C50" i="8"/>
  <c r="B11" i="9"/>
  <c r="N50" i="8"/>
  <c r="L50" i="8"/>
  <c r="K50" i="8"/>
  <c r="J50" i="8"/>
  <c r="H50" i="8"/>
  <c r="D50" i="8"/>
  <c r="O49" i="8"/>
  <c r="O48" i="8"/>
  <c r="O47" i="8"/>
  <c r="O46" i="8"/>
  <c r="AN50" i="12"/>
  <c r="AL50" i="12"/>
  <c r="AJ50" i="12"/>
  <c r="AH50" i="12"/>
  <c r="AG50" i="12"/>
  <c r="AD50" i="12"/>
  <c r="AB50" i="12"/>
  <c r="Z50" i="12"/>
  <c r="X50" i="12"/>
  <c r="T50" i="12"/>
  <c r="R50" i="12"/>
  <c r="P50" i="12"/>
  <c r="N50" i="12"/>
  <c r="J50" i="12"/>
  <c r="H50" i="12"/>
  <c r="D50" i="12"/>
  <c r="AO50" i="12"/>
  <c r="AM50" i="12"/>
  <c r="AK50" i="12"/>
  <c r="AI50" i="12"/>
  <c r="AF50" i="12"/>
  <c r="AE50" i="12"/>
  <c r="AC50" i="12"/>
  <c r="AA50" i="12"/>
  <c r="Y50" i="12"/>
  <c r="W50" i="12"/>
  <c r="V50" i="12"/>
  <c r="U50" i="12"/>
  <c r="S50" i="12"/>
  <c r="Q50" i="12"/>
  <c r="O50" i="12"/>
  <c r="M50" i="12"/>
  <c r="L50" i="12"/>
  <c r="K50" i="12"/>
  <c r="I50" i="12"/>
  <c r="G50" i="12"/>
  <c r="E50" i="12"/>
  <c r="C50" i="12"/>
  <c r="AP49" i="12"/>
  <c r="AP48" i="12"/>
  <c r="AP47" i="12"/>
  <c r="AP46" i="12"/>
  <c r="B11" i="13"/>
  <c r="M41" i="10"/>
  <c r="L41" i="10"/>
  <c r="K41" i="10"/>
  <c r="J41" i="10"/>
  <c r="I41" i="10"/>
  <c r="H41" i="10"/>
  <c r="G41" i="10"/>
  <c r="F41" i="10"/>
  <c r="E41" i="10"/>
  <c r="D41" i="10"/>
  <c r="C41" i="10"/>
  <c r="N40" i="10"/>
  <c r="N39" i="10"/>
  <c r="N38" i="10"/>
  <c r="B11" i="11"/>
  <c r="Q50" i="6"/>
  <c r="O50" i="6"/>
  <c r="L50" i="6"/>
  <c r="K50" i="6"/>
  <c r="T48" i="6"/>
  <c r="H50" i="6"/>
  <c r="D50" i="6"/>
  <c r="M50" i="6"/>
  <c r="T49" i="6"/>
  <c r="C50" i="6"/>
  <c r="S50" i="6"/>
  <c r="R50" i="6"/>
  <c r="P50" i="6"/>
  <c r="N50" i="6"/>
  <c r="I50" i="6"/>
  <c r="G50" i="6"/>
  <c r="F50" i="6"/>
  <c r="E50" i="6"/>
  <c r="T47" i="6"/>
  <c r="T46" i="6"/>
  <c r="B11" i="7"/>
  <c r="B91" i="5"/>
  <c r="B30" i="4"/>
  <c r="B280" i="2"/>
  <c r="V280" i="2"/>
  <c r="F2080" i="1"/>
  <c r="E2080" i="1"/>
  <c r="D2080" i="1"/>
  <c r="C2080" i="1"/>
  <c r="G2080" i="1"/>
  <c r="I2080" i="1"/>
  <c r="H2080" i="1"/>
  <c r="K2080" i="1"/>
  <c r="J2080" i="1"/>
  <c r="M2080" i="1"/>
  <c r="L2080" i="1"/>
  <c r="O2080" i="1"/>
  <c r="N2080" i="1"/>
  <c r="Q2080" i="1"/>
  <c r="P2080" i="1"/>
  <c r="S2082" i="1"/>
  <c r="R2082" i="1"/>
  <c r="Q2082" i="1"/>
  <c r="P2082" i="1"/>
  <c r="O2082" i="1"/>
  <c r="N2082" i="1"/>
  <c r="M2082" i="1"/>
  <c r="L2082" i="1"/>
  <c r="K2082" i="1"/>
  <c r="J2082" i="1"/>
  <c r="I2082" i="1"/>
  <c r="H2082" i="1"/>
  <c r="G2082" i="1"/>
  <c r="F2082" i="1"/>
  <c r="E2082" i="1"/>
  <c r="D2082" i="1"/>
  <c r="C2082" i="1"/>
  <c r="T2081" i="1"/>
  <c r="S2080" i="1"/>
  <c r="R2080" i="1"/>
  <c r="T2079" i="1"/>
  <c r="T2078" i="1"/>
  <c r="T2077" i="1"/>
  <c r="T2076" i="1"/>
  <c r="AA5" i="12" a="1"/>
  <c r="AA5" i="12" s="1"/>
  <c r="AB5" i="12" a="1"/>
  <c r="AB5" i="12" s="1"/>
  <c r="AC5" i="12" a="1"/>
  <c r="AC5" i="12" s="1"/>
  <c r="AE5" i="12" a="1"/>
  <c r="AE5" i="12" s="1"/>
  <c r="AF5" i="12" a="1"/>
  <c r="AF5" i="12" s="1"/>
  <c r="AG5" i="12" a="1"/>
  <c r="AG5" i="12" s="1"/>
  <c r="AH5" i="12" a="1"/>
  <c r="AH5" i="12" s="1"/>
  <c r="AI5" i="12" a="1"/>
  <c r="AI5" i="12" s="1"/>
  <c r="AK5" i="12" a="1"/>
  <c r="AK5" i="12" s="1"/>
  <c r="AL5" i="12" a="1"/>
  <c r="AL5" i="12" s="1"/>
  <c r="AM5" i="12" a="1"/>
  <c r="AM5" i="12" s="1"/>
  <c r="AN5" i="12" a="1"/>
  <c r="AN5" i="12" s="1"/>
  <c r="AO5" i="12" a="1"/>
  <c r="AO5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I5" i="12" a="1"/>
  <c r="I5" i="12" s="1"/>
  <c r="J5" i="12" a="1"/>
  <c r="J5" i="12" s="1"/>
  <c r="K5" i="12" a="1"/>
  <c r="K5" i="12" s="1"/>
  <c r="L5" i="12" a="1"/>
  <c r="L5" i="12" s="1"/>
  <c r="M5" i="12" a="1"/>
  <c r="M5" i="12" s="1"/>
  <c r="N5" i="12" a="1"/>
  <c r="N5" i="12" s="1"/>
  <c r="O5" i="12" a="1"/>
  <c r="O5" i="12" s="1"/>
  <c r="P5" i="12" a="1"/>
  <c r="P5" i="12" s="1"/>
  <c r="Q5" i="12" a="1"/>
  <c r="Q5" i="12" s="1"/>
  <c r="R5" i="12" a="1"/>
  <c r="R5" i="12" s="1"/>
  <c r="S5" i="12" a="1"/>
  <c r="S5" i="12" s="1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 s="1"/>
  <c r="Z5" i="12" a="1"/>
  <c r="Z5" i="12" s="1"/>
  <c r="C5" i="12" a="1"/>
  <c r="C5" i="12" s="1"/>
  <c r="C5" i="10" a="1"/>
  <c r="C5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R5" i="6" a="1"/>
  <c r="R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L5" i="6" a="1"/>
  <c r="L5" i="6" s="1"/>
  <c r="M5" i="6" a="1"/>
  <c r="M5" i="6" s="1"/>
  <c r="N5" i="6" a="1"/>
  <c r="N5" i="6" s="1"/>
  <c r="O5" i="6" a="1"/>
  <c r="O5" i="6" s="1"/>
  <c r="P5" i="6" a="1"/>
  <c r="P5" i="6" s="1"/>
  <c r="Q5" i="6" a="1"/>
  <c r="Q5" i="6" s="1"/>
  <c r="S5" i="6" a="1"/>
  <c r="S5" i="6" s="1"/>
  <c r="C5" i="6" a="1"/>
  <c r="C5" i="6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928" i="1"/>
  <c r="C1930" i="1"/>
  <c r="C1936" i="1"/>
  <c r="C1938" i="1"/>
  <c r="C1944" i="1"/>
  <c r="C1946" i="1"/>
  <c r="C1952" i="1"/>
  <c r="C1954" i="1"/>
  <c r="C1960" i="1"/>
  <c r="C1962" i="1"/>
  <c r="C1968" i="1"/>
  <c r="C1970" i="1"/>
  <c r="C1976" i="1"/>
  <c r="C1978" i="1"/>
  <c r="C1984" i="1"/>
  <c r="C1986" i="1"/>
  <c r="C1992" i="1"/>
  <c r="C1994" i="1"/>
  <c r="C10" i="1" a="1"/>
  <c r="C10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C9" i="1" a="1"/>
  <c r="C9" i="1" s="1"/>
  <c r="M45" i="8"/>
  <c r="K45" i="8"/>
  <c r="I45" i="8"/>
  <c r="E45" i="8"/>
  <c r="C45" i="8"/>
  <c r="AG25" i="12"/>
  <c r="AF25" i="12"/>
  <c r="W25" i="12"/>
  <c r="V25" i="12"/>
  <c r="M25" i="12"/>
  <c r="L25" i="12"/>
  <c r="C25" i="12"/>
  <c r="AN30" i="12"/>
  <c r="AD30" i="12"/>
  <c r="Z30" i="12"/>
  <c r="T30" i="12"/>
  <c r="R30" i="12"/>
  <c r="P30" i="12"/>
  <c r="O30" i="12"/>
  <c r="L30" i="12"/>
  <c r="J30" i="12"/>
  <c r="H30" i="12"/>
  <c r="F30" i="12"/>
  <c r="E30" i="12"/>
  <c r="AI35" i="12"/>
  <c r="AG35" i="12"/>
  <c r="Y35" i="12"/>
  <c r="W35" i="12"/>
  <c r="O35" i="12"/>
  <c r="M35" i="12"/>
  <c r="E35" i="12"/>
  <c r="C35" i="12"/>
  <c r="N45" i="8"/>
  <c r="L45" i="8"/>
  <c r="J45" i="8"/>
  <c r="H45" i="8"/>
  <c r="G45" i="8"/>
  <c r="F45" i="8"/>
  <c r="D45" i="8"/>
  <c r="O44" i="8"/>
  <c r="O42" i="8"/>
  <c r="O41" i="8"/>
  <c r="B10" i="9"/>
  <c r="B10" i="11"/>
  <c r="M37" i="10"/>
  <c r="L37" i="10"/>
  <c r="K37" i="10"/>
  <c r="J37" i="10"/>
  <c r="I37" i="10"/>
  <c r="H37" i="10"/>
  <c r="G37" i="10"/>
  <c r="F37" i="10"/>
  <c r="E37" i="10"/>
  <c r="D37" i="10"/>
  <c r="C37" i="10"/>
  <c r="N36" i="10"/>
  <c r="N35" i="10"/>
  <c r="N34" i="10"/>
  <c r="R45" i="6"/>
  <c r="L45" i="6"/>
  <c r="K45" i="6"/>
  <c r="E45" i="6"/>
  <c r="T43" i="6"/>
  <c r="N45" i="6"/>
  <c r="T44" i="6"/>
  <c r="D45" i="6"/>
  <c r="B10" i="7"/>
  <c r="S45" i="6"/>
  <c r="Q45" i="6"/>
  <c r="P45" i="6"/>
  <c r="O45" i="6"/>
  <c r="M45" i="6"/>
  <c r="I45" i="6"/>
  <c r="H45" i="6"/>
  <c r="G45" i="6"/>
  <c r="F45" i="6"/>
  <c r="C45" i="6"/>
  <c r="T42" i="6"/>
  <c r="T41" i="6"/>
  <c r="AG40" i="12"/>
  <c r="AF40" i="12"/>
  <c r="W40" i="12"/>
  <c r="V40" i="12"/>
  <c r="M40" i="12"/>
  <c r="L40" i="12"/>
  <c r="C40" i="12"/>
  <c r="AN45" i="12"/>
  <c r="AJ45" i="12"/>
  <c r="AF45" i="12"/>
  <c r="AD45" i="12"/>
  <c r="Z45" i="12"/>
  <c r="V45" i="12"/>
  <c r="T45" i="12"/>
  <c r="P45" i="12"/>
  <c r="L45" i="12"/>
  <c r="J45" i="12"/>
  <c r="I45" i="12"/>
  <c r="F45" i="12"/>
  <c r="E45" i="12"/>
  <c r="B10" i="13"/>
  <c r="AO45" i="12"/>
  <c r="AM45" i="12"/>
  <c r="AL45" i="12"/>
  <c r="AK45" i="12"/>
  <c r="AI45" i="12"/>
  <c r="AH45" i="12"/>
  <c r="AG45" i="12"/>
  <c r="AE45" i="12"/>
  <c r="AC45" i="12"/>
  <c r="AB45" i="12"/>
  <c r="AA45" i="12"/>
  <c r="Y45" i="12"/>
  <c r="X45" i="12"/>
  <c r="W45" i="12"/>
  <c r="U45" i="12"/>
  <c r="S45" i="12"/>
  <c r="R45" i="12"/>
  <c r="Q45" i="12"/>
  <c r="O45" i="12"/>
  <c r="N45" i="12"/>
  <c r="M45" i="12"/>
  <c r="K45" i="12"/>
  <c r="H45" i="12"/>
  <c r="G45" i="12"/>
  <c r="D45" i="12"/>
  <c r="C45" i="12"/>
  <c r="AP44" i="12"/>
  <c r="AP43" i="12"/>
  <c r="AP42" i="12"/>
  <c r="AP41" i="12"/>
  <c r="B90" i="5"/>
  <c r="B29" i="4"/>
  <c r="B279" i="2"/>
  <c r="V279" i="2"/>
  <c r="N2072" i="1"/>
  <c r="M2072" i="1"/>
  <c r="L2072" i="1"/>
  <c r="K2072" i="1"/>
  <c r="J2072" i="1"/>
  <c r="I2072" i="1"/>
  <c r="H2072" i="1"/>
  <c r="G2072" i="1"/>
  <c r="F2072" i="1"/>
  <c r="E2072" i="1"/>
  <c r="D2072" i="1"/>
  <c r="C2072" i="1"/>
  <c r="O2072" i="1"/>
  <c r="Q2072" i="1"/>
  <c r="P2072" i="1"/>
  <c r="S2074" i="1"/>
  <c r="R2074" i="1"/>
  <c r="Q2074" i="1"/>
  <c r="P2074" i="1"/>
  <c r="O2074" i="1"/>
  <c r="N2074" i="1"/>
  <c r="M2074" i="1"/>
  <c r="L2074" i="1"/>
  <c r="K2074" i="1"/>
  <c r="J2074" i="1"/>
  <c r="I2074" i="1"/>
  <c r="H2074" i="1"/>
  <c r="G2074" i="1"/>
  <c r="F2074" i="1"/>
  <c r="E2074" i="1"/>
  <c r="D2074" i="1"/>
  <c r="C2074" i="1"/>
  <c r="T2073" i="1"/>
  <c r="S2072" i="1"/>
  <c r="R2072" i="1"/>
  <c r="T2071" i="1"/>
  <c r="T2070" i="1"/>
  <c r="T2069" i="1"/>
  <c r="T2068" i="1"/>
  <c r="AI15" i="12"/>
  <c r="AG15" i="12"/>
  <c r="AF15" i="12"/>
  <c r="W15" i="12"/>
  <c r="V15" i="12"/>
  <c r="M15" i="12"/>
  <c r="L15" i="12"/>
  <c r="D15" i="12"/>
  <c r="AP13" i="12"/>
  <c r="P10" i="12"/>
  <c r="M10" i="12"/>
  <c r="L10" i="12"/>
  <c r="J10" i="12"/>
  <c r="H10" i="12"/>
  <c r="F10" i="12"/>
  <c r="D10" i="12"/>
  <c r="C10" i="12"/>
  <c r="AO40" i="12"/>
  <c r="AN40" i="12"/>
  <c r="AM40" i="12"/>
  <c r="AL40" i="12"/>
  <c r="AK40" i="12"/>
  <c r="AJ40" i="12"/>
  <c r="AI40" i="12"/>
  <c r="AH40" i="12"/>
  <c r="AE40" i="12"/>
  <c r="AD40" i="12"/>
  <c r="AC40" i="12"/>
  <c r="AB40" i="12"/>
  <c r="AA40" i="12"/>
  <c r="Z40" i="12"/>
  <c r="Y40" i="12"/>
  <c r="X40" i="12"/>
  <c r="U40" i="12"/>
  <c r="T40" i="12"/>
  <c r="S40" i="12"/>
  <c r="R40" i="12"/>
  <c r="Q40" i="12"/>
  <c r="P40" i="12"/>
  <c r="O40" i="12"/>
  <c r="N40" i="12"/>
  <c r="K40" i="12"/>
  <c r="J40" i="12"/>
  <c r="I40" i="12"/>
  <c r="H40" i="12"/>
  <c r="G40" i="12"/>
  <c r="F40" i="12"/>
  <c r="E40" i="12"/>
  <c r="D40" i="12"/>
  <c r="AO35" i="12"/>
  <c r="AN35" i="12"/>
  <c r="AM35" i="12"/>
  <c r="AL35" i="12"/>
  <c r="AK35" i="12"/>
  <c r="AJ35" i="12"/>
  <c r="AH35" i="12"/>
  <c r="AF35" i="12"/>
  <c r="AE35" i="12"/>
  <c r="AD35" i="12"/>
  <c r="AC35" i="12"/>
  <c r="AB35" i="12"/>
  <c r="AA35" i="12"/>
  <c r="Z35" i="12"/>
  <c r="X35" i="12"/>
  <c r="V35" i="12"/>
  <c r="U35" i="12"/>
  <c r="T35" i="12"/>
  <c r="S35" i="12"/>
  <c r="R35" i="12"/>
  <c r="Q35" i="12"/>
  <c r="P35" i="12"/>
  <c r="N35" i="12"/>
  <c r="L35" i="12"/>
  <c r="K35" i="12"/>
  <c r="J35" i="12"/>
  <c r="I35" i="12"/>
  <c r="H35" i="12"/>
  <c r="G35" i="12"/>
  <c r="F35" i="12"/>
  <c r="D35" i="12"/>
  <c r="AO30" i="12"/>
  <c r="AM30" i="12"/>
  <c r="AL30" i="12"/>
  <c r="AK30" i="12"/>
  <c r="AJ30" i="12"/>
  <c r="AI30" i="12"/>
  <c r="AH30" i="12"/>
  <c r="AG30" i="12"/>
  <c r="AF30" i="12"/>
  <c r="AE30" i="12"/>
  <c r="AC30" i="12"/>
  <c r="AB30" i="12"/>
  <c r="AA30" i="12"/>
  <c r="Y30" i="12"/>
  <c r="X30" i="12"/>
  <c r="W30" i="12"/>
  <c r="V30" i="12"/>
  <c r="U30" i="12"/>
  <c r="S30" i="12"/>
  <c r="Q30" i="12"/>
  <c r="N30" i="12"/>
  <c r="M30" i="12"/>
  <c r="K30" i="12"/>
  <c r="I30" i="12"/>
  <c r="G30" i="12"/>
  <c r="D30" i="12"/>
  <c r="C30" i="12"/>
  <c r="AO25" i="12"/>
  <c r="AN25" i="12"/>
  <c r="AM25" i="12"/>
  <c r="AL25" i="12"/>
  <c r="AK25" i="12"/>
  <c r="AJ25" i="12"/>
  <c r="AI25" i="12"/>
  <c r="AH25" i="12"/>
  <c r="AE25" i="12"/>
  <c r="AD25" i="12"/>
  <c r="AC25" i="12"/>
  <c r="AB25" i="12"/>
  <c r="AA25" i="12"/>
  <c r="Z25" i="12"/>
  <c r="Y25" i="12"/>
  <c r="X25" i="12"/>
  <c r="U25" i="12"/>
  <c r="T25" i="12"/>
  <c r="S25" i="12"/>
  <c r="R25" i="12"/>
  <c r="Q25" i="12"/>
  <c r="P25" i="12"/>
  <c r="O25" i="12"/>
  <c r="N25" i="12"/>
  <c r="K25" i="12"/>
  <c r="J25" i="12"/>
  <c r="I25" i="12"/>
  <c r="H25" i="12"/>
  <c r="G25" i="12"/>
  <c r="F25" i="12"/>
  <c r="E25" i="12"/>
  <c r="D25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AO15" i="12"/>
  <c r="AN15" i="12"/>
  <c r="AM15" i="12"/>
  <c r="AL15" i="12"/>
  <c r="AK15" i="12"/>
  <c r="AJ15" i="12"/>
  <c r="AH15" i="12"/>
  <c r="AE15" i="12"/>
  <c r="AD15" i="12"/>
  <c r="AC15" i="12"/>
  <c r="AB15" i="12"/>
  <c r="AA15" i="12"/>
  <c r="Z15" i="12"/>
  <c r="Y15" i="12"/>
  <c r="X15" i="12"/>
  <c r="U15" i="12"/>
  <c r="T15" i="12"/>
  <c r="S15" i="12"/>
  <c r="R15" i="12"/>
  <c r="Q15" i="12"/>
  <c r="P15" i="12"/>
  <c r="O15" i="12"/>
  <c r="N15" i="12"/>
  <c r="K15" i="12"/>
  <c r="J15" i="12"/>
  <c r="I15" i="12"/>
  <c r="H15" i="12"/>
  <c r="G15" i="12"/>
  <c r="F15" i="12"/>
  <c r="E15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B9" i="13"/>
  <c r="B8" i="13"/>
  <c r="B7" i="13"/>
  <c r="B6" i="13"/>
  <c r="B5" i="13"/>
  <c r="B4" i="13"/>
  <c r="B3" i="13"/>
  <c r="AP39" i="12"/>
  <c r="AP38" i="12"/>
  <c r="AP37" i="12"/>
  <c r="AP36" i="12"/>
  <c r="AP34" i="12"/>
  <c r="AP32" i="12"/>
  <c r="AP31" i="12"/>
  <c r="AP29" i="12"/>
  <c r="AP28" i="12"/>
  <c r="AP27" i="12"/>
  <c r="AP26" i="12"/>
  <c r="AP24" i="12"/>
  <c r="AP23" i="12"/>
  <c r="AP22" i="12"/>
  <c r="AP21" i="12"/>
  <c r="AP19" i="12"/>
  <c r="AP18" i="12"/>
  <c r="AP17" i="12"/>
  <c r="AP16" i="12"/>
  <c r="AP14" i="12"/>
  <c r="AP12" i="12"/>
  <c r="AP11" i="12"/>
  <c r="Q10" i="12"/>
  <c r="O10" i="12"/>
  <c r="N10" i="12"/>
  <c r="K10" i="12"/>
  <c r="I10" i="12"/>
  <c r="G10" i="12"/>
  <c r="E10" i="12"/>
  <c r="AP9" i="12"/>
  <c r="AP7" i="12"/>
  <c r="AP6" i="12"/>
  <c r="AP4" i="12"/>
  <c r="B9" i="11"/>
  <c r="B8" i="11"/>
  <c r="B7" i="11"/>
  <c r="B6" i="11"/>
  <c r="B5" i="11"/>
  <c r="B4" i="11"/>
  <c r="B3" i="11"/>
  <c r="M33" i="10"/>
  <c r="L33" i="10"/>
  <c r="K33" i="10"/>
  <c r="J33" i="10"/>
  <c r="I33" i="10"/>
  <c r="H33" i="10"/>
  <c r="G33" i="10"/>
  <c r="F33" i="10"/>
  <c r="E33" i="10"/>
  <c r="D33" i="10"/>
  <c r="C33" i="10"/>
  <c r="N32" i="10"/>
  <c r="N31" i="10"/>
  <c r="N30" i="10"/>
  <c r="M29" i="10"/>
  <c r="L29" i="10"/>
  <c r="K29" i="10"/>
  <c r="J29" i="10"/>
  <c r="I29" i="10"/>
  <c r="H29" i="10"/>
  <c r="G29" i="10"/>
  <c r="F29" i="10"/>
  <c r="E29" i="10"/>
  <c r="D29" i="10"/>
  <c r="C29" i="10"/>
  <c r="N28" i="10"/>
  <c r="N27" i="10"/>
  <c r="N26" i="10"/>
  <c r="M25" i="10"/>
  <c r="L25" i="10"/>
  <c r="K25" i="10"/>
  <c r="J25" i="10"/>
  <c r="I25" i="10"/>
  <c r="H25" i="10"/>
  <c r="G25" i="10"/>
  <c r="F25" i="10"/>
  <c r="E25" i="10"/>
  <c r="D25" i="10"/>
  <c r="C25" i="10"/>
  <c r="N24" i="10"/>
  <c r="N23" i="10"/>
  <c r="N22" i="10"/>
  <c r="M21" i="10"/>
  <c r="L21" i="10"/>
  <c r="K21" i="10"/>
  <c r="J21" i="10"/>
  <c r="I21" i="10"/>
  <c r="H21" i="10"/>
  <c r="G21" i="10"/>
  <c r="F21" i="10"/>
  <c r="E21" i="10"/>
  <c r="D21" i="10"/>
  <c r="C21" i="10"/>
  <c r="N20" i="10"/>
  <c r="N19" i="10"/>
  <c r="N18" i="10"/>
  <c r="M17" i="10"/>
  <c r="L17" i="10"/>
  <c r="K17" i="10"/>
  <c r="J17" i="10"/>
  <c r="I17" i="10"/>
  <c r="H17" i="10"/>
  <c r="G17" i="10"/>
  <c r="F17" i="10"/>
  <c r="E17" i="10"/>
  <c r="D17" i="10"/>
  <c r="C17" i="10"/>
  <c r="N16" i="10"/>
  <c r="N15" i="10"/>
  <c r="N14" i="10"/>
  <c r="M13" i="10"/>
  <c r="L13" i="10"/>
  <c r="K13" i="10"/>
  <c r="J13" i="10"/>
  <c r="I13" i="10"/>
  <c r="H13" i="10"/>
  <c r="G13" i="10"/>
  <c r="F13" i="10"/>
  <c r="E13" i="10"/>
  <c r="D13" i="10"/>
  <c r="C13" i="10"/>
  <c r="N12" i="10"/>
  <c r="N11" i="10"/>
  <c r="N10" i="10"/>
  <c r="M9" i="10"/>
  <c r="L9" i="10"/>
  <c r="K9" i="10"/>
  <c r="J9" i="10"/>
  <c r="I9" i="10"/>
  <c r="H9" i="10"/>
  <c r="G9" i="10"/>
  <c r="F9" i="10"/>
  <c r="E9" i="10"/>
  <c r="D9" i="10"/>
  <c r="C9" i="10"/>
  <c r="N8" i="10"/>
  <c r="N7" i="10"/>
  <c r="N6" i="10"/>
  <c r="N4" i="10"/>
  <c r="M10" i="8"/>
  <c r="K10" i="8"/>
  <c r="J10" i="8"/>
  <c r="F10" i="8"/>
  <c r="E10" i="8"/>
  <c r="M15" i="8"/>
  <c r="K15" i="8"/>
  <c r="I15" i="8"/>
  <c r="E15" i="8"/>
  <c r="C15" i="8"/>
  <c r="M20" i="8"/>
  <c r="I20" i="8"/>
  <c r="G20" i="8"/>
  <c r="E20" i="8"/>
  <c r="C20" i="8"/>
  <c r="M25" i="8"/>
  <c r="K25" i="8"/>
  <c r="I25" i="8"/>
  <c r="G25" i="8"/>
  <c r="J40" i="8"/>
  <c r="H40" i="8"/>
  <c r="F40" i="8"/>
  <c r="E40" i="8"/>
  <c r="M30" i="8"/>
  <c r="K30" i="8"/>
  <c r="H30" i="8"/>
  <c r="F30" i="8"/>
  <c r="E30" i="8"/>
  <c r="D30" i="8"/>
  <c r="C30" i="8"/>
  <c r="L35" i="8"/>
  <c r="J35" i="8"/>
  <c r="H35" i="8"/>
  <c r="G35" i="8"/>
  <c r="F35" i="8"/>
  <c r="O33" i="8"/>
  <c r="B9" i="9"/>
  <c r="B8" i="9"/>
  <c r="B7" i="9"/>
  <c r="B6" i="9"/>
  <c r="B5" i="9"/>
  <c r="B4" i="9"/>
  <c r="B3" i="9"/>
  <c r="I10" i="8"/>
  <c r="H10" i="8"/>
  <c r="G10" i="8"/>
  <c r="D10" i="8"/>
  <c r="C10" i="8"/>
  <c r="N10" i="8"/>
  <c r="L10" i="8"/>
  <c r="N40" i="8"/>
  <c r="M40" i="8"/>
  <c r="L40" i="8"/>
  <c r="K40" i="8"/>
  <c r="I40" i="8"/>
  <c r="G40" i="8"/>
  <c r="D40" i="8"/>
  <c r="C40" i="8"/>
  <c r="O39" i="8"/>
  <c r="O38" i="8"/>
  <c r="O37" i="8"/>
  <c r="O36" i="8"/>
  <c r="N35" i="8"/>
  <c r="M35" i="8"/>
  <c r="K35" i="8"/>
  <c r="I35" i="8"/>
  <c r="D35" i="8"/>
  <c r="C35" i="8"/>
  <c r="O34" i="8"/>
  <c r="O32" i="8"/>
  <c r="O31" i="8"/>
  <c r="N30" i="8"/>
  <c r="L30" i="8"/>
  <c r="J30" i="8"/>
  <c r="I30" i="8"/>
  <c r="G30" i="8"/>
  <c r="O29" i="8"/>
  <c r="O27" i="8"/>
  <c r="O26" i="8"/>
  <c r="N25" i="8"/>
  <c r="L25" i="8"/>
  <c r="J25" i="8"/>
  <c r="H25" i="8"/>
  <c r="F25" i="8"/>
  <c r="E25" i="8"/>
  <c r="D25" i="8"/>
  <c r="C25" i="8"/>
  <c r="O24" i="8"/>
  <c r="O23" i="8"/>
  <c r="O22" i="8"/>
  <c r="O21" i="8"/>
  <c r="N20" i="8"/>
  <c r="L20" i="8"/>
  <c r="K20" i="8"/>
  <c r="J20" i="8"/>
  <c r="H20" i="8"/>
  <c r="F20" i="8"/>
  <c r="D20" i="8"/>
  <c r="O19" i="8"/>
  <c r="O18" i="8"/>
  <c r="O17" i="8"/>
  <c r="O16" i="8"/>
  <c r="N15" i="8"/>
  <c r="L15" i="8"/>
  <c r="J15" i="8"/>
  <c r="H15" i="8"/>
  <c r="G15" i="8"/>
  <c r="F15" i="8"/>
  <c r="D15" i="8"/>
  <c r="O14" i="8"/>
  <c r="O12" i="8"/>
  <c r="O11" i="8"/>
  <c r="O9" i="8"/>
  <c r="O8" i="8"/>
  <c r="O7" i="8"/>
  <c r="O6" i="8"/>
  <c r="O4" i="8"/>
  <c r="R10" i="6"/>
  <c r="L10" i="6"/>
  <c r="J10" i="6"/>
  <c r="F10" i="6"/>
  <c r="P10" i="6"/>
  <c r="K10" i="6"/>
  <c r="H10" i="6"/>
  <c r="T14" i="6"/>
  <c r="R20" i="6"/>
  <c r="P20" i="6"/>
  <c r="L20" i="6"/>
  <c r="K20" i="6"/>
  <c r="J20" i="6"/>
  <c r="G20" i="6"/>
  <c r="E20" i="6"/>
  <c r="O20" i="6"/>
  <c r="M20" i="6"/>
  <c r="C20" i="6"/>
  <c r="R25" i="6"/>
  <c r="N25" i="6"/>
  <c r="M25" i="6"/>
  <c r="J25" i="6"/>
  <c r="F25" i="6"/>
  <c r="P25" i="6"/>
  <c r="L25" i="6"/>
  <c r="H25" i="6"/>
  <c r="D25" i="6"/>
  <c r="Q30" i="6"/>
  <c r="O30" i="6"/>
  <c r="M30" i="6"/>
  <c r="K30" i="6"/>
  <c r="I30" i="6"/>
  <c r="H30" i="6"/>
  <c r="G30" i="6"/>
  <c r="T28" i="6"/>
  <c r="N30" i="6"/>
  <c r="L30" i="6"/>
  <c r="J30" i="6"/>
  <c r="D30" i="6"/>
  <c r="T29" i="6"/>
  <c r="T9" i="6"/>
  <c r="T8" i="6"/>
  <c r="T7" i="6"/>
  <c r="T6" i="6"/>
  <c r="T13" i="6"/>
  <c r="T12" i="6"/>
  <c r="T11" i="6"/>
  <c r="T19" i="6"/>
  <c r="T18" i="6"/>
  <c r="T17" i="6"/>
  <c r="T16" i="6"/>
  <c r="T24" i="6"/>
  <c r="T22" i="6"/>
  <c r="T21" i="6"/>
  <c r="T27" i="6"/>
  <c r="T26" i="6"/>
  <c r="S10" i="6"/>
  <c r="Q10" i="6"/>
  <c r="O10" i="6"/>
  <c r="N10" i="6"/>
  <c r="M10" i="6"/>
  <c r="I10" i="6"/>
  <c r="G10" i="6"/>
  <c r="E10" i="6"/>
  <c r="D10" i="6"/>
  <c r="C10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S20" i="6"/>
  <c r="Q20" i="6"/>
  <c r="N20" i="6"/>
  <c r="I20" i="6"/>
  <c r="H20" i="6"/>
  <c r="F20" i="6"/>
  <c r="D20" i="6"/>
  <c r="S30" i="6"/>
  <c r="R30" i="6"/>
  <c r="P30" i="6"/>
  <c r="F30" i="6"/>
  <c r="E30" i="6"/>
  <c r="S25" i="6"/>
  <c r="Q25" i="6"/>
  <c r="O25" i="6"/>
  <c r="K25" i="6"/>
  <c r="I25" i="6"/>
  <c r="G25" i="6"/>
  <c r="E25" i="6"/>
  <c r="C25" i="6"/>
  <c r="T4" i="6"/>
  <c r="O35" i="6"/>
  <c r="L35" i="6"/>
  <c r="K35" i="6"/>
  <c r="J35" i="6"/>
  <c r="T33" i="6"/>
  <c r="M35" i="6"/>
  <c r="C35" i="6"/>
  <c r="S35" i="6"/>
  <c r="R35" i="6"/>
  <c r="Q35" i="6"/>
  <c r="P35" i="6"/>
  <c r="N35" i="6"/>
  <c r="I35" i="6"/>
  <c r="H35" i="6"/>
  <c r="G35" i="6"/>
  <c r="F35" i="6"/>
  <c r="E35" i="6"/>
  <c r="D35" i="6"/>
  <c r="T34" i="6"/>
  <c r="T32" i="6"/>
  <c r="T31" i="6"/>
  <c r="B3" i="7"/>
  <c r="B4" i="7"/>
  <c r="B5" i="7"/>
  <c r="B6" i="7"/>
  <c r="B7" i="7"/>
  <c r="B8" i="7"/>
  <c r="B9" i="7"/>
  <c r="N40" i="6"/>
  <c r="L40" i="6"/>
  <c r="K40" i="6"/>
  <c r="J40" i="6"/>
  <c r="S40" i="6"/>
  <c r="T39" i="6"/>
  <c r="T38" i="6"/>
  <c r="T37" i="6"/>
  <c r="T36" i="6"/>
  <c r="R40" i="6"/>
  <c r="Q40" i="6"/>
  <c r="P40" i="6"/>
  <c r="O40" i="6"/>
  <c r="M40" i="6"/>
  <c r="I40" i="6"/>
  <c r="H40" i="6"/>
  <c r="G40" i="6"/>
  <c r="F40" i="6"/>
  <c r="E40" i="6"/>
  <c r="D40" i="6"/>
  <c r="C40" i="6"/>
  <c r="B89" i="5"/>
  <c r="B28" i="4"/>
  <c r="B278" i="2"/>
  <c r="V278" i="2"/>
  <c r="G2064" i="1"/>
  <c r="F2064" i="1"/>
  <c r="E2064" i="1"/>
  <c r="D2064" i="1"/>
  <c r="C2064" i="1"/>
  <c r="J2064" i="1"/>
  <c r="I2064" i="1"/>
  <c r="H2064" i="1"/>
  <c r="M2064" i="1"/>
  <c r="L2064" i="1"/>
  <c r="K2064" i="1"/>
  <c r="P2064" i="1"/>
  <c r="O2064" i="1"/>
  <c r="N2064" i="1"/>
  <c r="S2066" i="1"/>
  <c r="R2066" i="1"/>
  <c r="Q2066" i="1"/>
  <c r="P2066" i="1"/>
  <c r="O2066" i="1"/>
  <c r="N2066" i="1"/>
  <c r="M2066" i="1"/>
  <c r="L2066" i="1"/>
  <c r="K2066" i="1"/>
  <c r="J2066" i="1"/>
  <c r="I2066" i="1"/>
  <c r="H2066" i="1"/>
  <c r="G2066" i="1"/>
  <c r="F2066" i="1"/>
  <c r="E2066" i="1"/>
  <c r="D2066" i="1"/>
  <c r="C2066" i="1"/>
  <c r="T2065" i="1"/>
  <c r="S2064" i="1"/>
  <c r="R2064" i="1"/>
  <c r="Q2064" i="1"/>
  <c r="T2063" i="1"/>
  <c r="T2062" i="1"/>
  <c r="T2061" i="1"/>
  <c r="T2060" i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27" i="4"/>
  <c r="B277" i="2"/>
  <c r="V277" i="2"/>
  <c r="I2056" i="1"/>
  <c r="H2056" i="1"/>
  <c r="G2056" i="1"/>
  <c r="F2056" i="1"/>
  <c r="E2056" i="1"/>
  <c r="D2056" i="1"/>
  <c r="C2056" i="1"/>
  <c r="K2056" i="1"/>
  <c r="J2056" i="1"/>
  <c r="O2056" i="1"/>
  <c r="N2056" i="1"/>
  <c r="M2056" i="1"/>
  <c r="L2056" i="1"/>
  <c r="Q2056" i="1"/>
  <c r="P2056" i="1"/>
  <c r="S2058" i="1"/>
  <c r="R2058" i="1"/>
  <c r="Q2058" i="1"/>
  <c r="P2058" i="1"/>
  <c r="O2058" i="1"/>
  <c r="N2058" i="1"/>
  <c r="M2058" i="1"/>
  <c r="L2058" i="1"/>
  <c r="K2058" i="1"/>
  <c r="J2058" i="1"/>
  <c r="I2058" i="1"/>
  <c r="H2058" i="1"/>
  <c r="G2058" i="1"/>
  <c r="F2058" i="1"/>
  <c r="E2058" i="1"/>
  <c r="D2058" i="1"/>
  <c r="C2058" i="1"/>
  <c r="T2057" i="1"/>
  <c r="S2056" i="1"/>
  <c r="R2056" i="1"/>
  <c r="T2055" i="1"/>
  <c r="T2054" i="1"/>
  <c r="T2053" i="1"/>
  <c r="T2052" i="1"/>
  <c r="B26" i="4"/>
  <c r="B276" i="2"/>
  <c r="V276" i="2"/>
  <c r="O2048" i="1"/>
  <c r="L2048" i="1"/>
  <c r="K2048" i="1"/>
  <c r="J2048" i="1"/>
  <c r="I2048" i="1"/>
  <c r="H2048" i="1"/>
  <c r="G2048" i="1"/>
  <c r="F2048" i="1"/>
  <c r="E2048" i="1"/>
  <c r="D2048" i="1"/>
  <c r="C2048" i="1"/>
  <c r="M2048" i="1"/>
  <c r="Q2048" i="1"/>
  <c r="P2048" i="1"/>
  <c r="S2050" i="1"/>
  <c r="R2050" i="1"/>
  <c r="Q2050" i="1"/>
  <c r="P2050" i="1"/>
  <c r="O2050" i="1"/>
  <c r="N2050" i="1"/>
  <c r="M2050" i="1"/>
  <c r="L2050" i="1"/>
  <c r="K2050" i="1"/>
  <c r="J2050" i="1"/>
  <c r="I2050" i="1"/>
  <c r="H2050" i="1"/>
  <c r="G2050" i="1"/>
  <c r="F2050" i="1"/>
  <c r="E2050" i="1"/>
  <c r="D2050" i="1"/>
  <c r="C2050" i="1"/>
  <c r="T2049" i="1"/>
  <c r="S2048" i="1"/>
  <c r="R2048" i="1"/>
  <c r="N2048" i="1"/>
  <c r="T2047" i="1"/>
  <c r="T2046" i="1"/>
  <c r="T2045" i="1"/>
  <c r="T2044" i="1"/>
  <c r="B275" i="2"/>
  <c r="V275" i="2"/>
  <c r="B25" i="4"/>
  <c r="M2040" i="1"/>
  <c r="L2040" i="1"/>
  <c r="K2040" i="1"/>
  <c r="J2040" i="1"/>
  <c r="I2040" i="1"/>
  <c r="H2040" i="1"/>
  <c r="G2040" i="1"/>
  <c r="F2040" i="1"/>
  <c r="E2040" i="1"/>
  <c r="D2040" i="1"/>
  <c r="R2040" i="1"/>
  <c r="P2040" i="1"/>
  <c r="O2040" i="1"/>
  <c r="S2042" i="1"/>
  <c r="R2042" i="1"/>
  <c r="Q2042" i="1"/>
  <c r="P2042" i="1"/>
  <c r="O2042" i="1"/>
  <c r="N2042" i="1"/>
  <c r="M2042" i="1"/>
  <c r="L2042" i="1"/>
  <c r="K2042" i="1"/>
  <c r="J2042" i="1"/>
  <c r="I2042" i="1"/>
  <c r="H2042" i="1"/>
  <c r="G2042" i="1"/>
  <c r="F2042" i="1"/>
  <c r="E2042" i="1"/>
  <c r="D2042" i="1"/>
  <c r="C2042" i="1"/>
  <c r="T2041" i="1"/>
  <c r="S2040" i="1"/>
  <c r="Q2040" i="1"/>
  <c r="N2040" i="1"/>
  <c r="C2040" i="1"/>
  <c r="T2039" i="1"/>
  <c r="T2038" i="1"/>
  <c r="T2037" i="1"/>
  <c r="T2036" i="1"/>
  <c r="B24" i="4"/>
  <c r="B274" i="2"/>
  <c r="V274" i="2"/>
  <c r="O2032" i="1"/>
  <c r="N2032" i="1"/>
  <c r="M2032" i="1"/>
  <c r="L2032" i="1"/>
  <c r="K2032" i="1"/>
  <c r="J2032" i="1"/>
  <c r="I2032" i="1"/>
  <c r="H2032" i="1"/>
  <c r="G2032" i="1"/>
  <c r="F2032" i="1"/>
  <c r="E2032" i="1"/>
  <c r="D2032" i="1"/>
  <c r="C2032" i="1"/>
  <c r="Q2032" i="1"/>
  <c r="P2032" i="1"/>
  <c r="R2032" i="1"/>
  <c r="S2034" i="1"/>
  <c r="R2034" i="1"/>
  <c r="Q2034" i="1"/>
  <c r="P2034" i="1"/>
  <c r="O2034" i="1"/>
  <c r="N2034" i="1"/>
  <c r="M2034" i="1"/>
  <c r="L2034" i="1"/>
  <c r="K2034" i="1"/>
  <c r="J2034" i="1"/>
  <c r="I2034" i="1"/>
  <c r="H2034" i="1"/>
  <c r="G2034" i="1"/>
  <c r="F2034" i="1"/>
  <c r="E2034" i="1"/>
  <c r="D2034" i="1"/>
  <c r="C2034" i="1"/>
  <c r="T2033" i="1"/>
  <c r="S2032" i="1"/>
  <c r="T2031" i="1"/>
  <c r="T2030" i="1"/>
  <c r="T2029" i="1"/>
  <c r="T2028" i="1"/>
  <c r="G2026" i="1"/>
  <c r="F2026" i="1"/>
  <c r="E2026" i="1"/>
  <c r="D2026" i="1"/>
  <c r="C2026" i="1"/>
  <c r="G2024" i="1"/>
  <c r="F2024" i="1"/>
  <c r="E2024" i="1"/>
  <c r="D2024" i="1"/>
  <c r="C2024" i="1"/>
  <c r="M2026" i="1"/>
  <c r="L2026" i="1"/>
  <c r="K2026" i="1"/>
  <c r="J2026" i="1"/>
  <c r="I2026" i="1"/>
  <c r="M2024" i="1"/>
  <c r="L2024" i="1"/>
  <c r="K2024" i="1"/>
  <c r="J2024" i="1"/>
  <c r="I2024" i="1"/>
  <c r="P2026" i="1"/>
  <c r="O2026" i="1"/>
  <c r="P2024" i="1"/>
  <c r="O2024" i="1"/>
  <c r="R2026" i="1"/>
  <c r="R2024" i="1"/>
  <c r="S2026" i="1"/>
  <c r="Q2026" i="1"/>
  <c r="N2026" i="1"/>
  <c r="H2026" i="1"/>
  <c r="T2025" i="1"/>
  <c r="S2024" i="1"/>
  <c r="Q2024" i="1"/>
  <c r="N2024" i="1"/>
  <c r="H2024" i="1"/>
  <c r="T2023" i="1"/>
  <c r="T2022" i="1"/>
  <c r="T2021" i="1"/>
  <c r="T2020" i="1"/>
  <c r="B273" i="2"/>
  <c r="V273" i="2"/>
  <c r="B23" i="4"/>
  <c r="B22" i="4"/>
  <c r="B272" i="2"/>
  <c r="V272" i="2"/>
  <c r="P2016" i="1"/>
  <c r="O2016" i="1"/>
  <c r="N2016" i="1"/>
  <c r="M2016" i="1"/>
  <c r="L2016" i="1"/>
  <c r="K2016" i="1"/>
  <c r="J2016" i="1"/>
  <c r="I2016" i="1"/>
  <c r="H2016" i="1"/>
  <c r="G2016" i="1"/>
  <c r="F2016" i="1"/>
  <c r="S2018" i="1"/>
  <c r="R2018" i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D2018" i="1"/>
  <c r="C2018" i="1"/>
  <c r="T2017" i="1"/>
  <c r="S2016" i="1"/>
  <c r="R2016" i="1"/>
  <c r="Q2016" i="1"/>
  <c r="E2016" i="1"/>
  <c r="D2016" i="1"/>
  <c r="C2016" i="1"/>
  <c r="T2015" i="1"/>
  <c r="T2014" i="1"/>
  <c r="T2013" i="1"/>
  <c r="T2012" i="1"/>
  <c r="B21" i="4"/>
  <c r="B271" i="2"/>
  <c r="V271" i="2"/>
  <c r="R2008" i="1"/>
  <c r="Q2008" i="1"/>
  <c r="G2008" i="1"/>
  <c r="F2008" i="1"/>
  <c r="E2008" i="1"/>
  <c r="D2008" i="1"/>
  <c r="C2008" i="1"/>
  <c r="P2008" i="1"/>
  <c r="O2008" i="1"/>
  <c r="N2008" i="1"/>
  <c r="M2008" i="1"/>
  <c r="L2008" i="1"/>
  <c r="S2010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D2010" i="1"/>
  <c r="C2010" i="1"/>
  <c r="T2009" i="1"/>
  <c r="S2008" i="1"/>
  <c r="K2008" i="1"/>
  <c r="J2008" i="1"/>
  <c r="I2008" i="1"/>
  <c r="H2008" i="1"/>
  <c r="T2007" i="1"/>
  <c r="T2006" i="1"/>
  <c r="T2005" i="1"/>
  <c r="T2004" i="1"/>
  <c r="B270" i="2"/>
  <c r="V270" i="2"/>
  <c r="B20" i="4"/>
  <c r="F2000" i="1"/>
  <c r="E2000" i="1"/>
  <c r="D2000" i="1"/>
  <c r="C2000" i="1"/>
  <c r="R2000" i="1"/>
  <c r="Q2000" i="1"/>
  <c r="P2000" i="1"/>
  <c r="O2000" i="1"/>
  <c r="N2000" i="1"/>
  <c r="M2000" i="1"/>
  <c r="L2000" i="1"/>
  <c r="K2000" i="1"/>
  <c r="H2000" i="1"/>
  <c r="G2000" i="1"/>
  <c r="S2002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D2002" i="1"/>
  <c r="C2002" i="1"/>
  <c r="T2001" i="1"/>
  <c r="S2000" i="1"/>
  <c r="J2000" i="1"/>
  <c r="I2000" i="1"/>
  <c r="T1999" i="1"/>
  <c r="T1998" i="1"/>
  <c r="T1997" i="1"/>
  <c r="T1996" i="1"/>
  <c r="B19" i="4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T1993" i="1"/>
  <c r="S1992" i="1"/>
  <c r="M1992" i="1"/>
  <c r="I1992" i="1"/>
  <c r="E1992" i="1"/>
  <c r="D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T1985" i="1"/>
  <c r="S1984" i="1"/>
  <c r="R1984" i="1"/>
  <c r="N1984" i="1"/>
  <c r="K1984" i="1"/>
  <c r="H1984" i="1"/>
  <c r="G1984" i="1"/>
  <c r="D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T1969" i="1"/>
  <c r="S1968" i="1"/>
  <c r="K1968" i="1"/>
  <c r="J1968" i="1"/>
  <c r="I1968" i="1"/>
  <c r="D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T1961" i="1"/>
  <c r="S1960" i="1"/>
  <c r="R1960" i="1"/>
  <c r="Q1960" i="1"/>
  <c r="P1960" i="1"/>
  <c r="I1960" i="1"/>
  <c r="H1960" i="1"/>
  <c r="D1960" i="1"/>
  <c r="T1959" i="1"/>
  <c r="T1958" i="1"/>
  <c r="T1957" i="1"/>
  <c r="T1956" i="1"/>
  <c r="T10" i="1" a="1"/>
  <c r="T10" i="1" s="1"/>
  <c r="T9" i="1" a="1"/>
  <c r="T9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T1953" i="1"/>
  <c r="S1952" i="1"/>
  <c r="R1952" i="1"/>
  <c r="Q1952" i="1"/>
  <c r="P1952" i="1"/>
  <c r="L1952" i="1"/>
  <c r="E1952" i="1"/>
  <c r="D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2096" i="1" l="1"/>
  <c r="O60" i="8"/>
  <c r="N49" i="10"/>
  <c r="AP60" i="12"/>
  <c r="AP45" i="12"/>
  <c r="T58" i="6"/>
  <c r="T60" i="6" s="1"/>
  <c r="T2098" i="1"/>
  <c r="O53" i="8"/>
  <c r="O55" i="8"/>
  <c r="J55" i="6"/>
  <c r="T55" i="6"/>
  <c r="AP55" i="12"/>
  <c r="D45" i="10"/>
  <c r="N45" i="10"/>
  <c r="T2088" i="1"/>
  <c r="T2090" i="1"/>
  <c r="O50" i="8"/>
  <c r="AP50" i="12"/>
  <c r="N41" i="10"/>
  <c r="J50" i="6"/>
  <c r="T50" i="6"/>
  <c r="T2080" i="1"/>
  <c r="T2082" i="1"/>
  <c r="AP5" i="12"/>
  <c r="N5" i="10"/>
  <c r="O5" i="8"/>
  <c r="T5" i="6"/>
  <c r="O43" i="8"/>
  <c r="O45" i="8" s="1"/>
  <c r="AP25" i="12"/>
  <c r="AP33" i="12"/>
  <c r="AP35" i="12" s="1"/>
  <c r="N37" i="10"/>
  <c r="J45" i="6"/>
  <c r="T45" i="6"/>
  <c r="T2074" i="1"/>
  <c r="T2072" i="1"/>
  <c r="T2056" i="1"/>
  <c r="C15" i="12"/>
  <c r="AP8" i="12"/>
  <c r="AP10" i="12" s="1"/>
  <c r="AP30" i="12"/>
  <c r="AP40" i="12"/>
  <c r="AP20" i="12"/>
  <c r="AP15" i="12"/>
  <c r="N33" i="10"/>
  <c r="N25" i="10"/>
  <c r="N17" i="10"/>
  <c r="N9" i="10"/>
  <c r="N13" i="10"/>
  <c r="N21" i="10"/>
  <c r="N29" i="10"/>
  <c r="O13" i="8"/>
  <c r="O15" i="8" s="1"/>
  <c r="O25" i="8"/>
  <c r="O28" i="8"/>
  <c r="O30" i="8" s="1"/>
  <c r="E35" i="8"/>
  <c r="O35" i="8"/>
  <c r="O20" i="8"/>
  <c r="O40" i="8"/>
  <c r="O10" i="8"/>
  <c r="T10" i="6"/>
  <c r="T15" i="6"/>
  <c r="T20" i="6"/>
  <c r="T23" i="6"/>
  <c r="T25" i="6" s="1"/>
  <c r="C30" i="6"/>
  <c r="T30" i="6"/>
  <c r="T35" i="6"/>
  <c r="T2064" i="1"/>
  <c r="T2066" i="1"/>
  <c r="T2058" i="1"/>
  <c r="T2048" i="1"/>
  <c r="T2050" i="1"/>
  <c r="T2040" i="1"/>
  <c r="T2042" i="1"/>
  <c r="T2034" i="1"/>
  <c r="T2032" i="1"/>
  <c r="T2024" i="1"/>
  <c r="T2026" i="1"/>
  <c r="T2016" i="1"/>
  <c r="T2018" i="1"/>
  <c r="T2008" i="1"/>
  <c r="T2010" i="1"/>
  <c r="T2000" i="1"/>
  <c r="T2002" i="1"/>
  <c r="T1992" i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  <c r="T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<sst xmlns="http://schemas.openxmlformats.org/spreadsheetml/2006/main" count="4867" uniqueCount="179">
  <si>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</si>
  <si>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</si>
  <si>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</si>
  <si>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</si>
  <si>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</si>
  <si>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</si>
  <si>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</si>
  <si>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</si>
  <si>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</si>
  <si>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</si>
  <si>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</si>
  <si>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</si>
  <si>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</si>
  <si>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</si>
  <si>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</si>
  <si>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</si>
  <si>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</si>
  <si>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</si>
  <si>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</si>
  <si>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</si>
  <si>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</si>
  <si>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</si>
  <si>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</si>
  <si>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</si>
  <si>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</si>
  <si>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</si>
  <si>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</si>
  <si>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</si>
  <si>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</si>
  <si>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</si>
  <si>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</si>
  <si>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</si>
  <si>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</si>
  <si>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</si>
  <si>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</si>
  <si>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</si>
  <si>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</si>
  <si>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</si>
  <si>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</si>
  <si>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</si>
  <si>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</si>
  <si>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</si>
  <si>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</si>
  <si>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</si>
  <si>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</si>
  <si>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</si>
  <si>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</si>
  <si>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</si>
  <si>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</si>
  <si>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</si>
  <si>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</si>
  <si>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</si>
  <si>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</si>
  <si>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</si>
  <si>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</si>
  <si>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</si>
  <si>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</si>
  <si>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</si>
  <si>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</si>
  <si>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</si>
  <si>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</si>
  <si>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</si>
  <si>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</si>
  <si>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</si>
  <si>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</si>
  <si>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</si>
  <si>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</si>
  <si>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</si>
  <si>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</si>
  <si>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</si>
  <si>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</si>
  <si>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</si>
  <si>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</si>
  <si>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</si>
  <si>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</si>
  <si>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</si>
  <si>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</si>
  <si>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</si>
  <si>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总计</t>
    <phoneticPr fontId="6" type="noConversion"/>
  </si>
  <si>
    <t>本土疫情中高风险区分区统计</t>
    <phoneticPr fontId="6" type="noConversion"/>
  </si>
  <si>
    <t>东城区</t>
    <phoneticPr fontId="6" type="noConversion"/>
  </si>
  <si>
    <t>西城区</t>
    <phoneticPr fontId="6" type="noConversion"/>
  </si>
  <si>
    <t>朝阳区</t>
    <phoneticPr fontId="6" type="noConversion"/>
  </si>
  <si>
    <t>海淀区</t>
    <phoneticPr fontId="6" type="noConversion"/>
  </si>
  <si>
    <t>丰台区</t>
    <phoneticPr fontId="6" type="noConversion"/>
  </si>
  <si>
    <t>石景山区</t>
    <phoneticPr fontId="6" type="noConversion"/>
  </si>
  <si>
    <t>门头沟区</t>
    <phoneticPr fontId="6" type="noConversion"/>
  </si>
  <si>
    <t>房山区</t>
    <phoneticPr fontId="6" type="noConversion"/>
  </si>
  <si>
    <t>通州区</t>
    <phoneticPr fontId="6" type="noConversion"/>
  </si>
  <si>
    <t>顺义区</t>
    <phoneticPr fontId="6" type="noConversion"/>
  </si>
  <si>
    <t>昌平区</t>
    <phoneticPr fontId="6" type="noConversion"/>
  </si>
  <si>
    <t>大兴区</t>
    <phoneticPr fontId="6" type="noConversion"/>
  </si>
  <si>
    <t>怀柔区</t>
    <phoneticPr fontId="6" type="noConversion"/>
  </si>
  <si>
    <t>平谷区</t>
    <phoneticPr fontId="6" type="noConversion"/>
  </si>
  <si>
    <t>密云区</t>
    <phoneticPr fontId="6" type="noConversion"/>
  </si>
  <si>
    <t>延庆区</t>
    <phoneticPr fontId="6" type="noConversion"/>
  </si>
  <si>
    <t>经开区</t>
    <phoneticPr fontId="6" type="noConversion"/>
  </si>
  <si>
    <t>北京本土疫情按日分区汇总及当轮汇总统计</t>
    <phoneticPr fontId="6" type="noConversion"/>
  </si>
  <si>
    <t>北京本土疫情按日分区详细数据</t>
    <phoneticPr fontId="6" type="noConversion"/>
  </si>
  <si>
    <t>1、所有数据来源于官方对外发布渠道，未使用任何自动化抓取技术；
2、确诊人数未包括无症状转归数据。</t>
    <phoneticPr fontId="6" type="noConversion"/>
  </si>
  <si>
    <t>广州本土疫情按日分区汇总及当轮汇总统计</t>
    <phoneticPr fontId="6" type="noConversion"/>
  </si>
  <si>
    <t>荔湾区</t>
    <phoneticPr fontId="6" type="noConversion"/>
  </si>
  <si>
    <t>越秀区</t>
    <phoneticPr fontId="6" type="noConversion"/>
  </si>
  <si>
    <t>海珠区</t>
    <phoneticPr fontId="6" type="noConversion"/>
  </si>
  <si>
    <t>天河区</t>
    <phoneticPr fontId="6" type="noConversion"/>
  </si>
  <si>
    <t>白云区</t>
    <phoneticPr fontId="6" type="noConversion"/>
  </si>
  <si>
    <t>黄埔区</t>
    <phoneticPr fontId="6" type="noConversion"/>
  </si>
  <si>
    <t>番禺区</t>
    <phoneticPr fontId="6" type="noConversion"/>
  </si>
  <si>
    <t>花都区</t>
    <phoneticPr fontId="6" type="noConversion"/>
  </si>
  <si>
    <t>南沙区</t>
    <phoneticPr fontId="6" type="noConversion"/>
  </si>
  <si>
    <t>从化区</t>
    <phoneticPr fontId="6" type="noConversion"/>
  </si>
  <si>
    <t>增城区</t>
    <phoneticPr fontId="6" type="noConversion"/>
  </si>
  <si>
    <t>集中隔离场所</t>
    <phoneticPr fontId="6" type="noConversion"/>
  </si>
  <si>
    <t>广州本土疫情按日分区详细数据</t>
    <phoneticPr fontId="6" type="noConversion"/>
  </si>
  <si>
    <t>深圳本土疫情按日分区汇总及当轮汇总统计</t>
    <phoneticPr fontId="6" type="noConversion"/>
  </si>
  <si>
    <t>深圳本土疫情按日分区详细数据</t>
    <phoneticPr fontId="6" type="noConversion"/>
  </si>
  <si>
    <t>罗湖区</t>
    <phoneticPr fontId="6" type="noConversion"/>
  </si>
  <si>
    <t>福田区</t>
    <phoneticPr fontId="6" type="noConversion"/>
  </si>
  <si>
    <t>南山区</t>
    <phoneticPr fontId="6" type="noConversion"/>
  </si>
  <si>
    <t>宝安区</t>
    <phoneticPr fontId="6" type="noConversion"/>
  </si>
  <si>
    <t>龙岗区</t>
    <phoneticPr fontId="6" type="noConversion"/>
  </si>
  <si>
    <t>盐田区</t>
    <phoneticPr fontId="6" type="noConversion"/>
  </si>
  <si>
    <t>龙华区</t>
    <phoneticPr fontId="6" type="noConversion"/>
  </si>
  <si>
    <t>坪山区</t>
    <phoneticPr fontId="6" type="noConversion"/>
  </si>
  <si>
    <t>光明区</t>
    <phoneticPr fontId="6" type="noConversion"/>
  </si>
  <si>
    <t>大鹏新区</t>
    <phoneticPr fontId="6" type="noConversion"/>
  </si>
  <si>
    <t>外来人员</t>
    <phoneticPr fontId="6" type="noConversion"/>
  </si>
  <si>
    <t>确诊+无症状</t>
    <phoneticPr fontId="6" type="noConversion"/>
  </si>
  <si>
    <t>大鹏</t>
    <phoneticPr fontId="6" type="noConversion"/>
  </si>
  <si>
    <t>重庆本土疫情按日分区详细数据</t>
    <phoneticPr fontId="6" type="noConversion"/>
  </si>
  <si>
    <t>重庆本土疫情按日分区汇总及当轮汇总统计</t>
    <phoneticPr fontId="6" type="noConversion"/>
  </si>
  <si>
    <t>万州区</t>
    <phoneticPr fontId="6" type="noConversion"/>
  </si>
  <si>
    <t>涪陵区</t>
    <phoneticPr fontId="6" type="noConversion"/>
  </si>
  <si>
    <t>渝中区</t>
    <phoneticPr fontId="6" type="noConversion"/>
  </si>
  <si>
    <t>大渡口区</t>
    <phoneticPr fontId="6" type="noConversion"/>
  </si>
  <si>
    <t>江北区</t>
    <phoneticPr fontId="6" type="noConversion"/>
  </si>
  <si>
    <t>沙坪坝区</t>
    <phoneticPr fontId="6" type="noConversion"/>
  </si>
  <si>
    <t>九龙坡区</t>
    <phoneticPr fontId="6" type="noConversion"/>
  </si>
  <si>
    <t>南岸区</t>
    <phoneticPr fontId="6" type="noConversion"/>
  </si>
  <si>
    <t>北碚区</t>
    <phoneticPr fontId="6" type="noConversion"/>
  </si>
  <si>
    <t>綦江区</t>
    <phoneticPr fontId="6" type="noConversion"/>
  </si>
  <si>
    <t>大足区</t>
    <phoneticPr fontId="6" type="noConversion"/>
  </si>
  <si>
    <t>渝北区</t>
    <phoneticPr fontId="6" type="noConversion"/>
  </si>
  <si>
    <t>巴南区</t>
    <phoneticPr fontId="6" type="noConversion"/>
  </si>
  <si>
    <t>黔江区</t>
    <phoneticPr fontId="6" type="noConversion"/>
  </si>
  <si>
    <t>长寿区</t>
    <phoneticPr fontId="6" type="noConversion"/>
  </si>
  <si>
    <t>江津区</t>
    <phoneticPr fontId="6" type="noConversion"/>
  </si>
  <si>
    <t>合川区</t>
    <phoneticPr fontId="6" type="noConversion"/>
  </si>
  <si>
    <t>永川区</t>
    <phoneticPr fontId="6" type="noConversion"/>
  </si>
  <si>
    <t>南川区</t>
    <phoneticPr fontId="6" type="noConversion"/>
  </si>
  <si>
    <t>璧山区</t>
    <phoneticPr fontId="6" type="noConversion"/>
  </si>
  <si>
    <t>铜梁区</t>
    <phoneticPr fontId="6" type="noConversion"/>
  </si>
  <si>
    <t>潼南区</t>
    <phoneticPr fontId="6" type="noConversion"/>
  </si>
  <si>
    <t>荣昌区</t>
    <phoneticPr fontId="6" type="noConversion"/>
  </si>
  <si>
    <t>开州区</t>
    <phoneticPr fontId="6" type="noConversion"/>
  </si>
  <si>
    <t>梁平区</t>
    <phoneticPr fontId="6" type="noConversion"/>
  </si>
  <si>
    <t>武隆区</t>
    <phoneticPr fontId="6" type="noConversion"/>
  </si>
  <si>
    <t>城口县</t>
    <phoneticPr fontId="6" type="noConversion"/>
  </si>
  <si>
    <t>丰都县</t>
    <phoneticPr fontId="6" type="noConversion"/>
  </si>
  <si>
    <t>垫江县</t>
    <phoneticPr fontId="6" type="noConversion"/>
  </si>
  <si>
    <t>忠县</t>
    <phoneticPr fontId="6" type="noConversion"/>
  </si>
  <si>
    <t>云阳县</t>
    <phoneticPr fontId="6" type="noConversion"/>
  </si>
  <si>
    <t>奉节县</t>
    <phoneticPr fontId="6" type="noConversion"/>
  </si>
  <si>
    <t>巫山县</t>
    <phoneticPr fontId="6" type="noConversion"/>
  </si>
  <si>
    <t>巫溪县</t>
    <phoneticPr fontId="6" type="noConversion"/>
  </si>
  <si>
    <t>石柱县</t>
    <phoneticPr fontId="6" type="noConversion"/>
  </si>
  <si>
    <t>秀山县</t>
    <phoneticPr fontId="6" type="noConversion"/>
  </si>
  <si>
    <t>酉阳县</t>
    <phoneticPr fontId="6" type="noConversion"/>
  </si>
  <si>
    <t>彭水县</t>
    <phoneticPr fontId="6" type="noConversion"/>
  </si>
  <si>
    <t>万盛经开区</t>
    <phoneticPr fontId="6" type="noConversion"/>
  </si>
  <si>
    <t>1、所有数据来源于官方对外发布渠道，未使用任何自动化抓取技术；
2、确诊人数包括无症状转归数据；
3、非管控中包括区域核酸检测中发现、扩面核酸检测中发现。</t>
    <phoneticPr fontId="6" type="noConversion"/>
  </si>
  <si>
    <t>1、所有数据来源于官方对外发布渠道，未使用任何自动化抓取技术；
2、确诊人数未包括无症状转归数据；
3、非管控中包括非闭环管理的重点人员筛查中发现、跨区域协查人员中发现、主动就诊中发现、社区筛查中发现。</t>
    <phoneticPr fontId="6" type="noConversion"/>
  </si>
  <si>
    <t>永川</t>
    <phoneticPr fontId="6" type="noConversion"/>
  </si>
  <si>
    <t>城口</t>
    <phoneticPr fontId="6" type="noConversion"/>
  </si>
  <si>
    <t>丰都</t>
    <phoneticPr fontId="6" type="noConversion"/>
  </si>
  <si>
    <t>石柱</t>
    <phoneticPr fontId="6" type="noConversion"/>
  </si>
  <si>
    <t>1、所有数据来源于官方对外发布渠道，未使用任何自动化抓取技术；
2、确诊人数未包括无症状转归数据；
3、非管控中包括社区筛查中发现、非闭环管理重点人员筛查中发现、主动就诊（检）人员筛查中发现、跨区域协查中发现。</t>
    <phoneticPr fontId="6" type="noConversion"/>
  </si>
  <si>
    <t>9.28-11.30
历时64天</t>
    <phoneticPr fontId="6" type="noConversion"/>
  </si>
  <si>
    <t>13+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</si>
</sst>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6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3" xfId="0" applyNumberFormat="1" applyFont="1" applyFill="1" applyBorder="1" applyAlignment="1">
      <alignment horizontal="left" vertical="center" wrapText="1"/>
    </xf>
    <xf numFmtId="0" fontId="1" fillId="2" borderId="14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934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15"/>
  <sheetViews>
    <sheetView workbookViewId="0">
      <pane ySplit="11" topLeftCell="A2092" activePane="bottomLeft" state="frozen"/>
      <selection pane="bottomLeft" activeCell="W2120" sqref="W2120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126" t="s">
        <v>74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58219</v>
      </c>
      <c r="D3" s="10">
        <v>43757</v>
      </c>
      <c r="E3" s="10">
        <v>17407</v>
      </c>
      <c r="F3" s="10">
        <v>31440</v>
      </c>
      <c r="G3" s="10">
        <v>19417</v>
      </c>
      <c r="H3" s="10">
        <v>29554</v>
      </c>
      <c r="I3" s="10">
        <v>34624</v>
      </c>
      <c r="J3" s="10">
        <v>64193</v>
      </c>
      <c r="K3" s="10">
        <v>42501</v>
      </c>
      <c r="L3" s="10">
        <v>22779</v>
      </c>
      <c r="M3" s="10">
        <v>223031</v>
      </c>
      <c r="N3" s="10">
        <v>1535</v>
      </c>
      <c r="O3" s="10">
        <v>21642</v>
      </c>
      <c r="P3" s="10">
        <v>11602</v>
      </c>
      <c r="Q3" s="10">
        <v>2764</v>
      </c>
      <c r="R3" s="10">
        <v>5602</v>
      </c>
      <c r="S3" s="10">
        <v>4</v>
      </c>
      <c r="T3" s="11">
        <f>SUM(C3:S3)</f>
        <v>630071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122" t="s">
        <v>45</v>
      </c>
      <c r="B4" s="17" t="s">
        <v>19</v>
      </c>
      <c r="C4" s="10">
        <f>C5+C6</f>
        <v>65</v>
      </c>
      <c r="D4" s="10">
        <f t="shared" ref="D4:S4" si="0">D5+D6</f>
        <v>95</v>
      </c>
      <c r="E4" s="10">
        <f t="shared" si="0"/>
        <v>86</v>
      </c>
      <c r="F4" s="10">
        <f t="shared" si="0"/>
        <v>114</v>
      </c>
      <c r="G4" s="10">
        <f t="shared" si="0"/>
        <v>102</v>
      </c>
      <c r="H4" s="10">
        <f t="shared" si="0"/>
        <v>43</v>
      </c>
      <c r="I4" s="10">
        <f t="shared" si="0"/>
        <v>147</v>
      </c>
      <c r="J4" s="10">
        <f t="shared" si="0"/>
        <v>234</v>
      </c>
      <c r="K4" s="10">
        <f t="shared" si="0"/>
        <v>137</v>
      </c>
      <c r="L4" s="10">
        <f t="shared" si="0"/>
        <v>125</v>
      </c>
      <c r="M4" s="10">
        <f t="shared" si="0"/>
        <v>448</v>
      </c>
      <c r="N4" s="10">
        <f t="shared" si="0"/>
        <v>51</v>
      </c>
      <c r="O4" s="10">
        <f t="shared" si="0"/>
        <v>164</v>
      </c>
      <c r="P4" s="10">
        <f t="shared" si="0"/>
        <v>147</v>
      </c>
      <c r="Q4" s="10">
        <f t="shared" si="0"/>
        <v>50</v>
      </c>
      <c r="R4" s="10">
        <f t="shared" si="0"/>
        <v>19</v>
      </c>
      <c r="S4" s="10">
        <f t="shared" si="0"/>
        <v>0</v>
      </c>
      <c r="T4" s="11">
        <f>SUM(C4:S4)</f>
        <v>2027</v>
      </c>
      <c r="V4" s="7" t="str">
        <f>IF(N(T4)=SUM(T5:T6),"OK", "WRONG")</f>
        <v>OK</v>
      </c>
    </row>
    <row r="5" spans="1:22" ht="18" customHeight="1">
      <c r="A5" s="123"/>
      <c r="B5" s="17" t="s">
        <v>20</v>
      </c>
      <c r="C5" s="10">
        <v>0</v>
      </c>
      <c r="D5" s="10">
        <v>11</v>
      </c>
      <c r="E5" s="10">
        <v>6</v>
      </c>
      <c r="F5" s="10">
        <v>7</v>
      </c>
      <c r="G5" s="10">
        <v>9</v>
      </c>
      <c r="H5" s="10">
        <v>0</v>
      </c>
      <c r="I5" s="10">
        <v>4</v>
      </c>
      <c r="J5" s="10">
        <v>28</v>
      </c>
      <c r="K5" s="10">
        <v>11</v>
      </c>
      <c r="L5" s="10">
        <v>14</v>
      </c>
      <c r="M5" s="10">
        <v>50</v>
      </c>
      <c r="N5" s="10">
        <v>3</v>
      </c>
      <c r="O5" s="10">
        <v>36</v>
      </c>
      <c r="P5" s="10">
        <v>12</v>
      </c>
      <c r="Q5" s="10">
        <v>2</v>
      </c>
      <c r="R5" s="10">
        <v>0</v>
      </c>
      <c r="S5" s="10">
        <v>0</v>
      </c>
      <c r="T5" s="11">
        <f t="shared" ref="T5:T34" si="1">SUM(C5:S5)</f>
        <v>193</v>
      </c>
      <c r="V5" s="7" t="str">
        <f>IF(T5=SUM(统计数据!C:C)-SUM(统计数据!C1:C218), "OK", "WRONG")</f>
        <v>OK</v>
      </c>
    </row>
    <row r="6" spans="1:22" ht="18" customHeight="1">
      <c r="A6" s="123"/>
      <c r="B6" s="17" t="s">
        <v>21</v>
      </c>
      <c r="C6" s="14">
        <v>65</v>
      </c>
      <c r="D6" s="14">
        <v>84</v>
      </c>
      <c r="E6" s="14">
        <v>80</v>
      </c>
      <c r="F6" s="14">
        <v>107</v>
      </c>
      <c r="G6" s="14">
        <v>93</v>
      </c>
      <c r="H6" s="14">
        <v>43</v>
      </c>
      <c r="I6" s="14">
        <v>143</v>
      </c>
      <c r="J6" s="14">
        <v>206</v>
      </c>
      <c r="K6" s="14">
        <v>126</v>
      </c>
      <c r="L6" s="14">
        <v>111</v>
      </c>
      <c r="M6" s="14">
        <v>398</v>
      </c>
      <c r="N6" s="14">
        <v>48</v>
      </c>
      <c r="O6" s="14">
        <v>128</v>
      </c>
      <c r="P6" s="14">
        <v>135</v>
      </c>
      <c r="Q6" s="14">
        <v>48</v>
      </c>
      <c r="R6" s="14">
        <v>19</v>
      </c>
      <c r="S6" s="14">
        <v>0</v>
      </c>
      <c r="T6" s="11">
        <f t="shared" si="1"/>
        <v>1834</v>
      </c>
      <c r="V6" s="7" t="str">
        <f>IF(T6=SUM(统计数据!D:D)-SUM(统计数据!D1:D218), "OK", "WRONG")</f>
        <v>OK</v>
      </c>
    </row>
    <row r="7" spans="1:22" ht="18" customHeight="1">
      <c r="A7" s="123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123"/>
      <c r="B8" s="17" t="s">
        <v>33</v>
      </c>
      <c r="C8" s="28">
        <f>662030/C3</f>
        <v>11.371373606554561</v>
      </c>
      <c r="D8" s="28">
        <f>1113078/D3</f>
        <v>25.437712823091161</v>
      </c>
      <c r="E8" s="28">
        <f>693051/E3</f>
        <v>39.814499913827774</v>
      </c>
      <c r="F8" s="28">
        <f>975707/F3</f>
        <v>31.033937659033079</v>
      </c>
      <c r="G8" s="28">
        <f>1239800/G3</f>
        <v>63.851264355976724</v>
      </c>
      <c r="H8" s="28">
        <f>757498/H3</f>
        <v>25.630980577925154</v>
      </c>
      <c r="I8" s="28">
        <f>1242548/I3</f>
        <v>35.886899260628468</v>
      </c>
      <c r="J8" s="28">
        <f>2653489/J3</f>
        <v>41.336111414017104</v>
      </c>
      <c r="K8" s="28">
        <f>2235218/K3</f>
        <v>52.592127244064848</v>
      </c>
      <c r="L8" s="28">
        <f>1834285/L3</f>
        <v>80.525264498002542</v>
      </c>
      <c r="M8" s="28">
        <f>5681512/M3</f>
        <v>25.474091045639394</v>
      </c>
      <c r="N8" s="28">
        <f>822776/N3</f>
        <v>536.01042345276869</v>
      </c>
      <c r="O8" s="28">
        <f>1909713/O3</f>
        <v>88.241059051843635</v>
      </c>
      <c r="P8" s="28">
        <f>1271424/P3</f>
        <v>109.58662299603516</v>
      </c>
      <c r="Q8" s="28">
        <f>1140872/Q3</f>
        <v>412.76121562952244</v>
      </c>
      <c r="R8" s="28">
        <f>637921/R3</f>
        <v>113.87379507318815</v>
      </c>
      <c r="S8" s="28" t="s">
        <v>34</v>
      </c>
      <c r="T8" s="29">
        <f>24870895/T3</f>
        <v>39.473162548347723</v>
      </c>
    </row>
    <row r="9" spans="1:22" ht="18" customHeight="1">
      <c r="A9" s="123"/>
      <c r="B9" s="17" t="s">
        <v>36</v>
      </c>
      <c r="C9" s="14" cm="1">
        <f t="array" aca="1" ref="C9" ca="1">_xlfn.DAYS(TODAY(),"2022/02/23")-MAX((统计数据!W:W&gt;0)*ROW(统计数据!W:W))+1</f>
        <v>1</v>
      </c>
      <c r="D9" s="14" cm="1">
        <f t="array" aca="1" ref="D9" ca="1">_xlfn.DAYS(TODAY(),"2022/02/23")-MAX((统计数据!X:X&gt;0)*ROW(统计数据!X:X))+1</f>
        <v>1</v>
      </c>
      <c r="E9" s="14" cm="1">
        <f t="array" aca="1" ref="E9" ca="1">_xlfn.DAYS(TODAY(),"2022/02/23")-MAX((统计数据!Y:Y&gt;0)*ROW(统计数据!Y:Y))+1</f>
        <v>0</v>
      </c>
      <c r="F9" s="14" cm="1">
        <f t="array" aca="1" ref="F9" ca="1">_xlfn.DAYS(TODAY(),"2022/02/23")-MAX((统计数据!Z:Z&gt;0)*ROW(统计数据!Z:Z))+1</f>
        <v>3</v>
      </c>
      <c r="G9" s="14" cm="1">
        <f t="array" aca="1" ref="G9" ca="1">_xlfn.DAYS(TODAY(),"2022/02/23")-MAX((统计数据!AA:AA&gt;0)*ROW(统计数据!AA:AA))+1</f>
        <v>1</v>
      </c>
      <c r="H9" s="14" cm="1">
        <f t="array" aca="1" ref="H9" ca="1">_xlfn.DAYS(TODAY(),"2022/02/23")-MAX((统计数据!AB:AB&gt;0)*ROW(统计数据!AB:AB))+1</f>
        <v>0</v>
      </c>
      <c r="I9" s="14" cm="1">
        <f t="array" aca="1" ref="I9" ca="1">_xlfn.DAYS(TODAY(),"2022/02/23")-MAX((统计数据!AC:AC&gt;0)*ROW(统计数据!AC:AC))+1</f>
        <v>4</v>
      </c>
      <c r="J9" s="14" cm="1">
        <f t="array" aca="1" ref="J9" ca="1">_xlfn.DAYS(TODAY(),"2022/02/23")-MAX((统计数据!AD:AD&gt;0)*ROW(统计数据!AD:AD))+1</f>
        <v>0</v>
      </c>
      <c r="K9" s="14" cm="1">
        <f t="array" aca="1" ref="K9" ca="1">_xlfn.DAYS(TODAY(),"2022/02/23")-MAX((统计数据!AE:AE&gt;0)*ROW(统计数据!AE:AE))+1</f>
        <v>1</v>
      </c>
      <c r="L9" s="14" cm="1">
        <f t="array" aca="1" ref="L9" ca="1">_xlfn.DAYS(TODAY(),"2022/02/23")-MAX((统计数据!AF:AF&gt;0)*ROW(统计数据!AF:AF))+1</f>
        <v>11</v>
      </c>
      <c r="M9" s="14" cm="1">
        <f t="array" aca="1" ref="M9" ca="1">_xlfn.DAYS(TODAY(),"2022/02/23")-MAX((统计数据!AG:AG&gt;0)*ROW(统计数据!AG:AG))+1</f>
        <v>0</v>
      </c>
      <c r="N9" s="14" cm="1">
        <f t="array" aca="1" ref="N9" ca="1">_xlfn.DAYS(TODAY(),"2022/02/23")-MAX((统计数据!AH:AH&gt;0)*ROW(统计数据!AH:AH))+1</f>
        <v>3</v>
      </c>
      <c r="O9" s="14" cm="1">
        <f t="array" aca="1" ref="O9" ca="1">_xlfn.DAYS(TODAY(),"2022/02/23")-MAX((统计数据!AI:AI&gt;0)*ROW(统计数据!AI:AI))+1</f>
        <v>1</v>
      </c>
      <c r="P9" s="14" cm="1">
        <f t="array" aca="1" ref="P9" ca="1">_xlfn.DAYS(TODAY(),"2022/02/23")-MAX((统计数据!AJ:AJ&gt;0)*ROW(统计数据!AJ:AJ))+1</f>
        <v>0</v>
      </c>
      <c r="Q9" s="14" cm="1">
        <f t="array" aca="1" ref="Q9" ca="1">_xlfn.DAYS(TODAY(),"2022/02/23")-MAX((统计数据!AK:AK&gt;0)*ROW(统计数据!AK:AK))+1</f>
        <v>157</v>
      </c>
      <c r="R9" s="14" cm="1">
        <f t="array" aca="1" ref="R9" ca="1">_xlfn.DAYS(TODAY(),"2022/02/23")-MAX((统计数据!AL:AL&gt;0)*ROW(统计数据!AL:AL))+1</f>
        <v>48</v>
      </c>
      <c r="S9" s="38" t="s">
        <v>39</v>
      </c>
      <c r="T9" s="11" cm="1">
        <f t="array" aca="1" ref="T9" ca="1">_xlfn.DAYS(TODAY(),"2022/02/23")-MAX((统计数据!V:V&gt;0)*ROW(V:V))+1</f>
        <v>0</v>
      </c>
      <c r="V9" s="7" t="str">
        <f ca="1">IF(N(T9)=MIN(C9:R9),"OK", "WRONG")</f>
        <v>OK</v>
      </c>
    </row>
    <row r="10" spans="1:22" ht="18" customHeight="1">
      <c r="A10" s="123"/>
      <c r="B10" s="17" t="s">
        <v>38</v>
      </c>
      <c r="C10" s="14" cm="1">
        <f t="array" aca="1" ref="C10" ca="1">_xlfn.DAYS(TODAY(),"2022/02/23")-MAX((统计数据!E:E&gt;0)*ROW(统计数据!E:E))+1</f>
        <v>0</v>
      </c>
      <c r="D10" s="14" cm="1">
        <f t="array" aca="1" ref="D10" ca="1">_xlfn.DAYS(TODAY(),"2022/02/23")-MAX((统计数据!F:F&gt;0)*ROW(统计数据!F:F))+1</f>
        <v>0</v>
      </c>
      <c r="E10" s="14" cm="1">
        <f t="array" aca="1" ref="E10" ca="1">_xlfn.DAYS(TODAY(),"2022/02/23")-MAX((统计数据!G:G&gt;0)*ROW(统计数据!G:G))+1</f>
        <v>0</v>
      </c>
      <c r="F10" s="14" cm="1">
        <f t="array" aca="1" ref="F10" ca="1">_xlfn.DAYS(TODAY(),"2022/02/23")-MAX((统计数据!H:H&gt;0)*ROW(统计数据!H:H))+1</f>
        <v>0</v>
      </c>
      <c r="G10" s="14" cm="1">
        <f t="array" aca="1" ref="G10" ca="1">_xlfn.DAYS(TODAY(),"2022/02/23")-MAX((统计数据!I:I&gt;0)*ROW(统计数据!I:I))+1</f>
        <v>0</v>
      </c>
      <c r="H10" s="14" cm="1">
        <f t="array" aca="1" ref="H10" ca="1">_xlfn.DAYS(TODAY(),"2022/02/23")-MAX((统计数据!J:J&gt;0)*ROW(统计数据!J:J))+1</f>
        <v>0</v>
      </c>
      <c r="I10" s="14" cm="1">
        <f t="array" aca="1" ref="I10" ca="1">_xlfn.DAYS(TODAY(),"2022/02/23")-MAX((统计数据!K:K&gt;0)*ROW(统计数据!K:K))+1</f>
        <v>0</v>
      </c>
      <c r="J10" s="14" cm="1">
        <f t="array" aca="1" ref="J10" ca="1">_xlfn.DAYS(TODAY(),"2022/02/23")-MAX((统计数据!L:L&gt;0)*ROW(统计数据!L:L))+1</f>
        <v>0</v>
      </c>
      <c r="K10" s="14" cm="1">
        <f t="array" aca="1" ref="K10" ca="1">_xlfn.DAYS(TODAY(),"2022/02/23")-MAX((统计数据!M:M&gt;0)*ROW(统计数据!M:M))+1</f>
        <v>0</v>
      </c>
      <c r="L10" s="14" cm="1">
        <f t="array" aca="1" ref="L10" ca="1">_xlfn.DAYS(TODAY(),"2022/02/23")-MAX((统计数据!N:N&gt;0)*ROW(统计数据!N:N))+1</f>
        <v>0</v>
      </c>
      <c r="M10" s="14" cm="1">
        <f t="array" aca="1" ref="M10" ca="1">_xlfn.DAYS(TODAY(),"2022/02/23")-MAX((统计数据!O:O&gt;0)*ROW(统计数据!O:O))+1</f>
        <v>0</v>
      </c>
      <c r="N10" s="14" cm="1">
        <f t="array" aca="1" ref="N10" ca="1">_xlfn.DAYS(TODAY(),"2022/02/23")-MAX((统计数据!P:P&gt;0)*ROW(统计数据!P:P))+1</f>
        <v>0</v>
      </c>
      <c r="O10" s="14" cm="1">
        <f t="array" aca="1" ref="O10" ca="1">_xlfn.DAYS(TODAY(),"2022/02/23")-MAX((统计数据!Q:Q&gt;0)*ROW(统计数据!Q:Q))+1</f>
        <v>0</v>
      </c>
      <c r="P10" s="14" cm="1">
        <f t="array" aca="1" ref="P10" ca="1">_xlfn.DAYS(TODAY(),"2022/02/23")-MAX((统计数据!R:R&gt;0)*ROW(统计数据!R:R))+1</f>
        <v>0</v>
      </c>
      <c r="Q10" s="14" cm="1">
        <f t="array" aca="1" ref="Q10" ca="1">_xlfn.DAYS(TODAY(),"2022/02/23")-MAX((统计数据!S:S&gt;0)*ROW(统计数据!S:S))+1</f>
        <v>0</v>
      </c>
      <c r="R10" s="14" cm="1">
        <f t="array" aca="1" ref="R10" ca="1">_xlfn.DAYS(TODAY(),"2022/02/23")-MAX((统计数据!T:T&gt;0)*ROW(统计数据!T:T))+1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124"/>
      <c r="B11" s="32" t="s">
        <v>50</v>
      </c>
      <c r="C11" s="33">
        <v>13</v>
      </c>
      <c r="D11" s="33">
        <v>2</v>
      </c>
      <c r="E11" s="33">
        <v>1</v>
      </c>
      <c r="F11" s="33">
        <v>14</v>
      </c>
      <c r="G11" s="33">
        <v>17</v>
      </c>
      <c r="H11" s="33">
        <v>5</v>
      </c>
      <c r="I11" s="33">
        <v>9</v>
      </c>
      <c r="J11" s="33">
        <v>9</v>
      </c>
      <c r="K11" s="33">
        <v>14</v>
      </c>
      <c r="L11" s="33">
        <v>4</v>
      </c>
      <c r="M11" s="33">
        <v>4</v>
      </c>
      <c r="N11" s="33">
        <v>7</v>
      </c>
      <c r="O11" s="33">
        <v>10</v>
      </c>
      <c r="P11" s="33">
        <v>16</v>
      </c>
      <c r="Q11" s="33">
        <v>0</v>
      </c>
      <c r="R11" s="61">
        <v>0</v>
      </c>
      <c r="S11" s="39" t="s">
        <v>39</v>
      </c>
      <c r="T11" s="34">
        <f>SUM(C11:R11)</f>
        <v>125</v>
      </c>
    </row>
    <row r="12" spans="1:22" ht="18" customHeight="1">
      <c r="A12" s="125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121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120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121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120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121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120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121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120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121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120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121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120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121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120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121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120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121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120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121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120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121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121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121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120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121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121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121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120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121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121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121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120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121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121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121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120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121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121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121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120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121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121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121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120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121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121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121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120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121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121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121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120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121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121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121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120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121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121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121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120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121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121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121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121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121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121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120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121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121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121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121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121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121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120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121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121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121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121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121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121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120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121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121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121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121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121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121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120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121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121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121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121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121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121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120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121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121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121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121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121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121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120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121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121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121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121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121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121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120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121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121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121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121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121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121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120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121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121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121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121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121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121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120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121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121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121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121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121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121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120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121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121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121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121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121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121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120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121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121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121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121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121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121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120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121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121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121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121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121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121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120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121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121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121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121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121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121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120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121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121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121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121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121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121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120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121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121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121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121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121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121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120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121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121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121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121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121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121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120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121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121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121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121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121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121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120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121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121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121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121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121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121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120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121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121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121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121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121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121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120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121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121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121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121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121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121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120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121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121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121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121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121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121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120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121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121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121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121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121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121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120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121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121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121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121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121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121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120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121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121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121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121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121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121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120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121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121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121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121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121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121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120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121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121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121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121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121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121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120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121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121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121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121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121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121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120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121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121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121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121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121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121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120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121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121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121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121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121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121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120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121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121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121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121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121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121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120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121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121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121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121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121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121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120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121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121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121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121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121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121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120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121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121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121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121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121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121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120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121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121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121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121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121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121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120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121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121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121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121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121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121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120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121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121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121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121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121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121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120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121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121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121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121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121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121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120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121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121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121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121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121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121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120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121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121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121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121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121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121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120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121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121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121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121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121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121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120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121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121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121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121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121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121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120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121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121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121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121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121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121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120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121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121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121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121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121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121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120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121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121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121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121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121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121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120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121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121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121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121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121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121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120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121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121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121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121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121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121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120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121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121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121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121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121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121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120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121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121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121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121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121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121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120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121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121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121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121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121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121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120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121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121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121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121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121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121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120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121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121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121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121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121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121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120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121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121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121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121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121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121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121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120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121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121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121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121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121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121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121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120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121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121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121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121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121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121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121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120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121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121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121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121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121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121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121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120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121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121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121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121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121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121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121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120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121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121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121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121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121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121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121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120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121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121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121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121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121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121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121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120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121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121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121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121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121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121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121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120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121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121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121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121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121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121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121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120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121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121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121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121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121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121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121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120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121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121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121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121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121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121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121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120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121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121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121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121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121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121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121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120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121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121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121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121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121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121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121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120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121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121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121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121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121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121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121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120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121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121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121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121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121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121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121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120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121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121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121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121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121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121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121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120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121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121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121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121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121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121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121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120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121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121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121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121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121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121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121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120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121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121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121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121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121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121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121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120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121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121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121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121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121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121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121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120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121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121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121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121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121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121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121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120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121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121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121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121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121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121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121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120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121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121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121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121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121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121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121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120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121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121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121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121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121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121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121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120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121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121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121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121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121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121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121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120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121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121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121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121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121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121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121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120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121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121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121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121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121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121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121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120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121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121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121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121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121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121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121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120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121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121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121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121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121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121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121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120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121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121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121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121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121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121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121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120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121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121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121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121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121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121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121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120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121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121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121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121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121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121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121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120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121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121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121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121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121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121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121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120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121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121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121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121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121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121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121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120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121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121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121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121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121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121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121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120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121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121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121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121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121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121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121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120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121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121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121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121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121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121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121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120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121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121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121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121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121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121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121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120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121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121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121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121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121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121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121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120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121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121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121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121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121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121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121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120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121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121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121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121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121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121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121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120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121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121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121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121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121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121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121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120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121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121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121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121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121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121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121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120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121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121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121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121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121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121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121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120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121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121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121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121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121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121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121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120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121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121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121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121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121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121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121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120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121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121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121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121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121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121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121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120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121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121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121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121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121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121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121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120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121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121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121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121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121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121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121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120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121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121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121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121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121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121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121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120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121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121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121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121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121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121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121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120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121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121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121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121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121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121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121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120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121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121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121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121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121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121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121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120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121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121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121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121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121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121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121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120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121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121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121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121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121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121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121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120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121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121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121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121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121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121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121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120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121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121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121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121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121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121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121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120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121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121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121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121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121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121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121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120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121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121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121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121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121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121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121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120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121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121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121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121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121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121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121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120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121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121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121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121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121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121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121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120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121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121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121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121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121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121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121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120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121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121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121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121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121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121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121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120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121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121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121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121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121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121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121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120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121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121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121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121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121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121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121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120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121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121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121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121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121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121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121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120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121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121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121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121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121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121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121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120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121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121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121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121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121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121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121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120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121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121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121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121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121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121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121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120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121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121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121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121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121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121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121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120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121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121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121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121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121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121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121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120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121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121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121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121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121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121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121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120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121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121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121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121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121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121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121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120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121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121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121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121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121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121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121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120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121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121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121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121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121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121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121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120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121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121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121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121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121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121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121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120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121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121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121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121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121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121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121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120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121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121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121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121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121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121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121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120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121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121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121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121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121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121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121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120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121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121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121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121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121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121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121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120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121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121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121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121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121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121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121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120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121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121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121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121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121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121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121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120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121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121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121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121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121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121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121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120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121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121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121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121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121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121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121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120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121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121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121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121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121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121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121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120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121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121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121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121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121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121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121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120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121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121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121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121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121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121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121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120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121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121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121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121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121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121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121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120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121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121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121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121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121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121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121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120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121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121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121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121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121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121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121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120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121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121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121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121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121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121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121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120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121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121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121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121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121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121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121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100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101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101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101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101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101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101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102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100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101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101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101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101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101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101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102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100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101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101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101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101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101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101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102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100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101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101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101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101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101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101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102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100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101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101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101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101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101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101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102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100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101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101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101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101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101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101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102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100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101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101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101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101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101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101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102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100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101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101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101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101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101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101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102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100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101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101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101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101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101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101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102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100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101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101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101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101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101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101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102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100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101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101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101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101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101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101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102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100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101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101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101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101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101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101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102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100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101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101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101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101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101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101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102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100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101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101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101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101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101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101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102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100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101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101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101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101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101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101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102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100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101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101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101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101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101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101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102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100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101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101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101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101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101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101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102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100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101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101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101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101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101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101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102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100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101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101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101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101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101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101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102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100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101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101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101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101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101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101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102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100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101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101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101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101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101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101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102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100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101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101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101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101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101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101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102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100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101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101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101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101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101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101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102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100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101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101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101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101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101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101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102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100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101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101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101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101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101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101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102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100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101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101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101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101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101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101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102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100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101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101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101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101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101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101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102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100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101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101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101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101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101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101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102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100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101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101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101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101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101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101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102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100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101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101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101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101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101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101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102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100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101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101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101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101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101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101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102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100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101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101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101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101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101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101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102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100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101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101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101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101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101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101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102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100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101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101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101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101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101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101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102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100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101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101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101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101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101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101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102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100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101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101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101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101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101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101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102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100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101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101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101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101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101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101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102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100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101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101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101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101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101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101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102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100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101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101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101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101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101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101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102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100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101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101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101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101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101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101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102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100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101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101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101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101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101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101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102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100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101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101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101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101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101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101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102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100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101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101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101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101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101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101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102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100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101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101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101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101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101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101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102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100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101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101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101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101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101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101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102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100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101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101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101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101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101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101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102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100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101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101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101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101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101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101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102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100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101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101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101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101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101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101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102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100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101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101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101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101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101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101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102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100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101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101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101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101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101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101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102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100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101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101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101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101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101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101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102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100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101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101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101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101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101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101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102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100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101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101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101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101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101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101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102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100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101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101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101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101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101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101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102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100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101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101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101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101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101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101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102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100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101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101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101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101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101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101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102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100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101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101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101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101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101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101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102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100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101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101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101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101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101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101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102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100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101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101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101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101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101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101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102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100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101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101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101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101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101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101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102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100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101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101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101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101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101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101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102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100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101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101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101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101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101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101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102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100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101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101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101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101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101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101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102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100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101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101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101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101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101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101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102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100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101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101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101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101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101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101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102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100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101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101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101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101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101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101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102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100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101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101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101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101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101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101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102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100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101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101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101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101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101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101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102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100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101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101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101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101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101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101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102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100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101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101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101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101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101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101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102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100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101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101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101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101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101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101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102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100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101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101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101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101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101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101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102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100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101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101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101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101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101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101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102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100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101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101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101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101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101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101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102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100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101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101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101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101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101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101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102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100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101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101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101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101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101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101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102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100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101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101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101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101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101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101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102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100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101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101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101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101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101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101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102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100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101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101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101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101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101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101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102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100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101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101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101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101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101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101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102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100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101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101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101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101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101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101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102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100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101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101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101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101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101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101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102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100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101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101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101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101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101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101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102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100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101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101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101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101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101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101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102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100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101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101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101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101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101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101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102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100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101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101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101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101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101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101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102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100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101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101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101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101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101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101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102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100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101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101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101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101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101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101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102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100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101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101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101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101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101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101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102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100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101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101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101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101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101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101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102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100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101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101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101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101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101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101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102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100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101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101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101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101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101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101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102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100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101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101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101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101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101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101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102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100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101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101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101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101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101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101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102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100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101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101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101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101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101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101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102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100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101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101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101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101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101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101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102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100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101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101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101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101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101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101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102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100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101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101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101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101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101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101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102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100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101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101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101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101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101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101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102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100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101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101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101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101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101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101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102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100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101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101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101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101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101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101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102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100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101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101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101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101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101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101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102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100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101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101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101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101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101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101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102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8" customHeight="1">
      <c r="A1996" s="100">
        <v>44883</v>
      </c>
      <c r="B1996" s="51" t="s">
        <v>20</v>
      </c>
      <c r="C1996" s="52">
        <v>0</v>
      </c>
      <c r="D1996" s="52">
        <v>1</v>
      </c>
      <c r="E1996" s="52">
        <v>0</v>
      </c>
      <c r="F1996" s="52">
        <v>0</v>
      </c>
      <c r="G1996" s="52">
        <v>0</v>
      </c>
      <c r="H1996" s="52">
        <v>0</v>
      </c>
      <c r="I1996" s="52">
        <v>0</v>
      </c>
      <c r="J1996" s="52">
        <v>0</v>
      </c>
      <c r="K1996" s="52">
        <v>0</v>
      </c>
      <c r="L1996" s="52">
        <v>0</v>
      </c>
      <c r="M1996" s="52">
        <v>4</v>
      </c>
      <c r="N1996" s="52">
        <v>0</v>
      </c>
      <c r="O1996" s="52">
        <v>1</v>
      </c>
      <c r="P1996" s="52">
        <v>0</v>
      </c>
      <c r="Q1996" s="52">
        <v>0</v>
      </c>
      <c r="R1996" s="52">
        <v>0</v>
      </c>
      <c r="S1996" s="52">
        <v>0</v>
      </c>
      <c r="T1996" s="11">
        <f>SUM(C1996:S1996)</f>
        <v>6</v>
      </c>
      <c r="V1996" s="79"/>
    </row>
    <row r="1997" spans="1:22" ht="18" customHeight="1">
      <c r="A1997" s="101"/>
      <c r="B1997" s="53" t="s">
        <v>21</v>
      </c>
      <c r="C1997" s="54">
        <v>1</v>
      </c>
      <c r="D1997" s="54">
        <v>0</v>
      </c>
      <c r="E1997" s="54">
        <v>0</v>
      </c>
      <c r="F1997" s="54">
        <v>2</v>
      </c>
      <c r="G1997" s="54">
        <v>0</v>
      </c>
      <c r="H1997" s="54">
        <v>0</v>
      </c>
      <c r="I1997" s="54">
        <v>0</v>
      </c>
      <c r="J1997" s="54">
        <v>0</v>
      </c>
      <c r="K1997" s="54">
        <v>0</v>
      </c>
      <c r="L1997" s="54">
        <v>2</v>
      </c>
      <c r="M1997" s="54">
        <v>12</v>
      </c>
      <c r="N1997" s="54">
        <v>0</v>
      </c>
      <c r="O1997" s="54">
        <v>2</v>
      </c>
      <c r="P1997" s="54">
        <v>0</v>
      </c>
      <c r="Q1997" s="54">
        <v>1</v>
      </c>
      <c r="R1997" s="54">
        <v>2</v>
      </c>
      <c r="S1997" s="54">
        <v>0</v>
      </c>
      <c r="T1997" s="11">
        <f>SUM(C1997:S1997)</f>
        <v>22</v>
      </c>
      <c r="V1997" s="79"/>
    </row>
    <row r="1998" spans="1:22" ht="18" customHeight="1">
      <c r="A1998" s="101"/>
      <c r="B1998" s="53" t="s">
        <v>24</v>
      </c>
      <c r="C1998" s="54">
        <v>1</v>
      </c>
      <c r="D1998" s="54">
        <v>1</v>
      </c>
      <c r="E1998" s="54">
        <v>0</v>
      </c>
      <c r="F1998" s="54">
        <v>2</v>
      </c>
      <c r="G1998" s="54">
        <v>0</v>
      </c>
      <c r="H1998" s="54">
        <v>0</v>
      </c>
      <c r="I1998" s="54">
        <v>0</v>
      </c>
      <c r="J1998" s="54">
        <v>0</v>
      </c>
      <c r="K1998" s="54">
        <v>0</v>
      </c>
      <c r="L1998" s="54">
        <v>2</v>
      </c>
      <c r="M1998" s="54">
        <v>16</v>
      </c>
      <c r="N1998" s="54">
        <v>0</v>
      </c>
      <c r="O1998" s="54">
        <v>3</v>
      </c>
      <c r="P1998" s="54">
        <v>0</v>
      </c>
      <c r="Q1998" s="54">
        <v>1</v>
      </c>
      <c r="R1998" s="54">
        <v>2</v>
      </c>
      <c r="S1998" s="54">
        <v>0</v>
      </c>
      <c r="T1998" s="11">
        <f>SUM(C1998:S1998)</f>
        <v>28</v>
      </c>
      <c r="V1998" s="79"/>
    </row>
    <row r="1999" spans="1:22" ht="18" customHeight="1">
      <c r="A1999" s="101"/>
      <c r="B1999" s="53" t="s">
        <v>25</v>
      </c>
      <c r="C1999" s="54">
        <v>0</v>
      </c>
      <c r="D1999" s="54">
        <v>0</v>
      </c>
      <c r="E1999" s="54">
        <v>0</v>
      </c>
      <c r="F1999" s="54">
        <v>0</v>
      </c>
      <c r="G1999" s="54">
        <v>0</v>
      </c>
      <c r="H1999" s="54">
        <v>0</v>
      </c>
      <c r="I1999" s="54">
        <v>0</v>
      </c>
      <c r="J1999" s="54">
        <v>0</v>
      </c>
      <c r="K1999" s="54">
        <v>0</v>
      </c>
      <c r="L1999" s="54">
        <v>0</v>
      </c>
      <c r="M1999" s="54">
        <v>0</v>
      </c>
      <c r="N1999" s="54">
        <v>0</v>
      </c>
      <c r="O1999" s="54">
        <v>0</v>
      </c>
      <c r="P1999" s="54">
        <v>0</v>
      </c>
      <c r="Q1999" s="54">
        <v>0</v>
      </c>
      <c r="R1999" s="54">
        <v>0</v>
      </c>
      <c r="S1999" s="54">
        <v>0</v>
      </c>
      <c r="T1999" s="11">
        <f>SUM(C1999:S1999)</f>
        <v>0</v>
      </c>
      <c r="V1999" s="79"/>
    </row>
    <row r="2000" spans="1:22" ht="18" customHeight="1">
      <c r="A2000" s="101"/>
      <c r="B2000" s="53" t="s">
        <v>26</v>
      </c>
      <c r="C2000" s="36">
        <f t="shared" ref="C2000:F2000" si="727">IF(C1998+C1999&gt;0, C1999/(C1998+C1999), "-")</f>
        <v>0</v>
      </c>
      <c r="D2000" s="36">
        <f t="shared" si="727"/>
        <v>0</v>
      </c>
      <c r="E2000" s="36" t="str">
        <f t="shared" si="727"/>
        <v>-</v>
      </c>
      <c r="F2000" s="36">
        <f t="shared" si="727"/>
        <v>0</v>
      </c>
      <c r="G2000" s="36" t="str">
        <f t="shared" ref="G2000:H2000" si="728">IF(G1998+G1999&gt;0, G1999/(G1998+G1999), "-")</f>
        <v>-</v>
      </c>
      <c r="H2000" s="36" t="str">
        <f t="shared" si="728"/>
        <v>-</v>
      </c>
      <c r="I2000" s="36" t="str">
        <f t="shared" ref="I2000:T2000" si="729">IF(I1998+I1999&gt;0, I1999/(I1998+I1999), "-")</f>
        <v>-</v>
      </c>
      <c r="J2000" s="36" t="str">
        <f t="shared" si="729"/>
        <v>-</v>
      </c>
      <c r="K2000" s="36" t="str">
        <f t="shared" si="729"/>
        <v>-</v>
      </c>
      <c r="L2000" s="36">
        <f t="shared" si="729"/>
        <v>0</v>
      </c>
      <c r="M2000" s="36">
        <f t="shared" ref="M2000:R2000" si="730">IF(M1998+M1999&gt;0, M1999/(M1998+M1999), "-")</f>
        <v>0</v>
      </c>
      <c r="N2000" s="36" t="str">
        <f t="shared" si="730"/>
        <v>-</v>
      </c>
      <c r="O2000" s="36">
        <f t="shared" si="730"/>
        <v>0</v>
      </c>
      <c r="P2000" s="36" t="str">
        <f t="shared" si="730"/>
        <v>-</v>
      </c>
      <c r="Q2000" s="36">
        <f t="shared" si="730"/>
        <v>0</v>
      </c>
      <c r="R2000" s="36">
        <f t="shared" si="730"/>
        <v>0</v>
      </c>
      <c r="S2000" s="36" t="str">
        <f t="shared" si="729"/>
        <v>-</v>
      </c>
      <c r="T2000" s="40">
        <f t="shared" si="729"/>
        <v>0</v>
      </c>
      <c r="V2000" s="79"/>
    </row>
    <row r="2001" spans="1:22" ht="18" customHeight="1">
      <c r="A2001" s="101"/>
      <c r="B2001" s="53" t="s">
        <v>22</v>
      </c>
      <c r="C2001" s="54">
        <v>1</v>
      </c>
      <c r="D2001" s="54">
        <v>1</v>
      </c>
      <c r="E2001" s="54">
        <v>0</v>
      </c>
      <c r="F2001" s="54">
        <v>1</v>
      </c>
      <c r="G2001" s="54">
        <v>0</v>
      </c>
      <c r="H2001" s="54">
        <v>0</v>
      </c>
      <c r="I2001" s="54">
        <v>0</v>
      </c>
      <c r="J2001" s="54">
        <v>0</v>
      </c>
      <c r="K2001" s="54">
        <v>0</v>
      </c>
      <c r="L2001" s="54">
        <v>1</v>
      </c>
      <c r="M2001" s="54">
        <v>15</v>
      </c>
      <c r="N2001" s="54">
        <v>0</v>
      </c>
      <c r="O2001" s="54">
        <v>1</v>
      </c>
      <c r="P2001" s="54">
        <v>0</v>
      </c>
      <c r="Q2001" s="54">
        <v>1</v>
      </c>
      <c r="R2001" s="54">
        <v>2</v>
      </c>
      <c r="S2001" s="54">
        <v>0</v>
      </c>
      <c r="T2001" s="11">
        <f>SUM(C2001:S2001)</f>
        <v>23</v>
      </c>
      <c r="V2001" s="79"/>
    </row>
    <row r="2002" spans="1:22" ht="18" customHeight="1">
      <c r="A2002" s="101"/>
      <c r="B2002" s="53" t="s">
        <v>23</v>
      </c>
      <c r="C2002" s="37">
        <f>IF(C2001&gt;0,(C1996+C1997)/C2001, "-")</f>
        <v>1</v>
      </c>
      <c r="D2002" s="37">
        <f t="shared" ref="D2002:E2002" si="731">IF(D2001&gt;0,(D1996+D1997)/D2001, "-")</f>
        <v>1</v>
      </c>
      <c r="E2002" s="37" t="str">
        <f t="shared" si="731"/>
        <v>-</v>
      </c>
      <c r="F2002" s="37">
        <f>IF(F2001&gt;0,(F1996+F1997)/F2001, "-")</f>
        <v>2</v>
      </c>
      <c r="G2002" s="37" t="str">
        <f t="shared" ref="G2002:H2002" si="732">IF(G2001&gt;0,(G1996+G1997)/G2001, "-")</f>
        <v>-</v>
      </c>
      <c r="H2002" s="37" t="str">
        <f t="shared" si="732"/>
        <v>-</v>
      </c>
      <c r="I2002" s="37" t="str">
        <f>IF(I2001&gt;0,(I1996+I1997)/I2001, "-")</f>
        <v>-</v>
      </c>
      <c r="J2002" s="37" t="str">
        <f t="shared" ref="J2002:L2002" si="733">IF(J2001&gt;0,(J1996+J1997)/J2001, "-")</f>
        <v>-</v>
      </c>
      <c r="K2002" s="37" t="str">
        <f t="shared" si="733"/>
        <v>-</v>
      </c>
      <c r="L2002" s="37">
        <f t="shared" si="733"/>
        <v>2</v>
      </c>
      <c r="M2002" s="37">
        <f>IF(M2001&gt;0,(M1996+M1997)/M2001, "-")</f>
        <v>1.0666666666666667</v>
      </c>
      <c r="N2002" s="37" t="str">
        <f t="shared" ref="N2002:S2002" si="734">IF(N2001&gt;0,(N1996+N1997)/N2001, "-")</f>
        <v>-</v>
      </c>
      <c r="O2002" s="37">
        <f t="shared" si="734"/>
        <v>3</v>
      </c>
      <c r="P2002" s="37" t="str">
        <f t="shared" si="734"/>
        <v>-</v>
      </c>
      <c r="Q2002" s="37">
        <f t="shared" si="734"/>
        <v>1</v>
      </c>
      <c r="R2002" s="37">
        <f t="shared" si="734"/>
        <v>1</v>
      </c>
      <c r="S2002" s="37" t="str">
        <f t="shared" si="734"/>
        <v>-</v>
      </c>
      <c r="T2002" s="45">
        <f>IF(T2001&gt;0,(T1996+T1997)/T2001, "-")</f>
        <v>1.2173913043478262</v>
      </c>
      <c r="V2002" s="79"/>
    </row>
    <row r="2003" spans="1:22" ht="18" customHeight="1">
      <c r="A2003" s="102"/>
      <c r="B2003" s="53" t="s">
        <v>44</v>
      </c>
      <c r="C2003" s="59">
        <v>1</v>
      </c>
      <c r="D2003" s="59">
        <v>1</v>
      </c>
      <c r="E2003" s="58" t="s">
        <v>43</v>
      </c>
      <c r="F2003" s="59">
        <v>1</v>
      </c>
      <c r="G2003" s="58" t="s">
        <v>43</v>
      </c>
      <c r="H2003" s="58" t="s">
        <v>43</v>
      </c>
      <c r="I2003" s="58" t="s">
        <v>43</v>
      </c>
      <c r="J2003" s="58" t="s">
        <v>43</v>
      </c>
      <c r="K2003" s="58" t="s">
        <v>43</v>
      </c>
      <c r="L2003" s="59">
        <v>1</v>
      </c>
      <c r="M2003" s="59">
        <v>6.6699999999999995E-2</v>
      </c>
      <c r="N2003" s="58" t="s">
        <v>43</v>
      </c>
      <c r="O2003" s="59">
        <v>1</v>
      </c>
      <c r="P2003" s="58" t="s">
        <v>43</v>
      </c>
      <c r="Q2003" s="59">
        <v>1</v>
      </c>
      <c r="R2003" s="59">
        <v>0.5</v>
      </c>
      <c r="S2003" s="58" t="s">
        <v>43</v>
      </c>
      <c r="T2003" s="60">
        <v>0.3478</v>
      </c>
      <c r="V2003" s="79"/>
    </row>
    <row r="2004" spans="1:22" ht="18" customHeight="1">
      <c r="A2004" s="100">
        <v>44884</v>
      </c>
      <c r="B2004" s="51" t="s">
        <v>20</v>
      </c>
      <c r="C2004" s="52">
        <v>0</v>
      </c>
      <c r="D2004" s="52">
        <v>0</v>
      </c>
      <c r="E2004" s="52">
        <v>0</v>
      </c>
      <c r="F2004" s="52">
        <v>0</v>
      </c>
      <c r="G2004" s="52">
        <v>0</v>
      </c>
      <c r="H2004" s="52">
        <v>0</v>
      </c>
      <c r="I2004" s="52">
        <v>0</v>
      </c>
      <c r="J2004" s="52">
        <v>0</v>
      </c>
      <c r="K2004" s="52">
        <v>0</v>
      </c>
      <c r="L2004" s="52">
        <v>0</v>
      </c>
      <c r="M2004" s="52">
        <v>2</v>
      </c>
      <c r="N2004" s="52">
        <v>0</v>
      </c>
      <c r="O2004" s="52">
        <v>2</v>
      </c>
      <c r="P2004" s="52">
        <v>0</v>
      </c>
      <c r="Q2004" s="52">
        <v>0</v>
      </c>
      <c r="R2004" s="52">
        <v>0</v>
      </c>
      <c r="S2004" s="52">
        <v>0</v>
      </c>
      <c r="T2004" s="11">
        <f>SUM(C2004:S2004)</f>
        <v>4</v>
      </c>
      <c r="V2004" s="80"/>
    </row>
    <row r="2005" spans="1:22" ht="18" customHeight="1">
      <c r="A2005" s="101"/>
      <c r="B2005" s="53" t="s">
        <v>21</v>
      </c>
      <c r="C2005" s="54">
        <v>0</v>
      </c>
      <c r="D2005" s="54">
        <v>0</v>
      </c>
      <c r="E2005" s="54">
        <v>0</v>
      </c>
      <c r="F2005" s="54">
        <v>3</v>
      </c>
      <c r="G2005" s="54">
        <v>7</v>
      </c>
      <c r="H2005" s="54">
        <v>0</v>
      </c>
      <c r="I2005" s="54">
        <v>1</v>
      </c>
      <c r="J2005" s="54">
        <v>1</v>
      </c>
      <c r="K2005" s="54">
        <v>4</v>
      </c>
      <c r="L2005" s="54">
        <v>3</v>
      </c>
      <c r="M2005" s="54">
        <v>9</v>
      </c>
      <c r="N2005" s="54">
        <v>2</v>
      </c>
      <c r="O2005" s="54">
        <v>4</v>
      </c>
      <c r="P2005" s="54">
        <v>1</v>
      </c>
      <c r="Q2005" s="54">
        <v>0</v>
      </c>
      <c r="R2005" s="54">
        <v>0</v>
      </c>
      <c r="S2005" s="54">
        <v>0</v>
      </c>
      <c r="T2005" s="11">
        <f>SUM(C2005:S2005)</f>
        <v>35</v>
      </c>
      <c r="V2005" s="80"/>
    </row>
    <row r="2006" spans="1:22" ht="18" customHeight="1">
      <c r="A2006" s="101"/>
      <c r="B2006" s="53" t="s">
        <v>24</v>
      </c>
      <c r="C2006" s="54">
        <v>0</v>
      </c>
      <c r="D2006" s="54">
        <v>0</v>
      </c>
      <c r="E2006" s="54">
        <v>0</v>
      </c>
      <c r="F2006" s="54">
        <v>3</v>
      </c>
      <c r="G2006" s="54">
        <v>7</v>
      </c>
      <c r="H2006" s="54">
        <v>0</v>
      </c>
      <c r="I2006" s="54">
        <v>1</v>
      </c>
      <c r="J2006" s="54">
        <v>1</v>
      </c>
      <c r="K2006" s="54">
        <v>3</v>
      </c>
      <c r="L2006" s="54">
        <v>2</v>
      </c>
      <c r="M2006" s="54">
        <v>11</v>
      </c>
      <c r="N2006" s="54">
        <v>2</v>
      </c>
      <c r="O2006" s="54">
        <v>6</v>
      </c>
      <c r="P2006" s="54">
        <v>1</v>
      </c>
      <c r="Q2006" s="54">
        <v>0</v>
      </c>
      <c r="R2006" s="54">
        <v>0</v>
      </c>
      <c r="S2006" s="54">
        <v>0</v>
      </c>
      <c r="T2006" s="11">
        <f>SUM(C2006:S2006)</f>
        <v>37</v>
      </c>
      <c r="V2006" s="80"/>
    </row>
    <row r="2007" spans="1:22" ht="18" customHeight="1">
      <c r="A2007" s="101"/>
      <c r="B2007" s="53" t="s">
        <v>25</v>
      </c>
      <c r="C2007" s="54">
        <v>0</v>
      </c>
      <c r="D2007" s="54">
        <v>0</v>
      </c>
      <c r="E2007" s="54">
        <v>0</v>
      </c>
      <c r="F2007" s="54">
        <v>0</v>
      </c>
      <c r="G2007" s="54">
        <v>0</v>
      </c>
      <c r="H2007" s="54">
        <v>0</v>
      </c>
      <c r="I2007" s="54">
        <v>0</v>
      </c>
      <c r="J2007" s="54">
        <v>0</v>
      </c>
      <c r="K2007" s="54">
        <v>1</v>
      </c>
      <c r="L2007" s="54">
        <v>1</v>
      </c>
      <c r="M2007" s="54">
        <v>0</v>
      </c>
      <c r="N2007" s="54">
        <v>0</v>
      </c>
      <c r="O2007" s="54">
        <v>0</v>
      </c>
      <c r="P2007" s="54">
        <v>0</v>
      </c>
      <c r="Q2007" s="54">
        <v>0</v>
      </c>
      <c r="R2007" s="54">
        <v>0</v>
      </c>
      <c r="S2007" s="54">
        <v>0</v>
      </c>
      <c r="T2007" s="11">
        <f>SUM(C2007:S2007)</f>
        <v>2</v>
      </c>
      <c r="V2007" s="80"/>
    </row>
    <row r="2008" spans="1:22" ht="18" customHeight="1">
      <c r="A2008" s="101"/>
      <c r="B2008" s="53" t="s">
        <v>26</v>
      </c>
      <c r="C2008" s="36" t="str">
        <f t="shared" ref="C2008:G2008" si="735">IF(C2006+C2007&gt;0, C2007/(C2006+C2007), "-")</f>
        <v>-</v>
      </c>
      <c r="D2008" s="36" t="str">
        <f t="shared" si="735"/>
        <v>-</v>
      </c>
      <c r="E2008" s="36" t="str">
        <f t="shared" si="735"/>
        <v>-</v>
      </c>
      <c r="F2008" s="36">
        <f t="shared" si="735"/>
        <v>0</v>
      </c>
      <c r="G2008" s="36">
        <f t="shared" si="735"/>
        <v>0</v>
      </c>
      <c r="H2008" s="36" t="str">
        <f t="shared" ref="H2008:T2008" si="736">IF(H2006+H2007&gt;0, H2007/(H2006+H2007), "-")</f>
        <v>-</v>
      </c>
      <c r="I2008" s="36">
        <f t="shared" si="736"/>
        <v>0</v>
      </c>
      <c r="J2008" s="36">
        <f t="shared" si="736"/>
        <v>0</v>
      </c>
      <c r="K2008" s="36">
        <f t="shared" si="736"/>
        <v>0.25</v>
      </c>
      <c r="L2008" s="36">
        <f t="shared" ref="L2008:P2008" si="737">IF(L2006+L2007&gt;0, L2007/(L2006+L2007), "-")</f>
        <v>0.33333333333333331</v>
      </c>
      <c r="M2008" s="36">
        <f t="shared" si="737"/>
        <v>0</v>
      </c>
      <c r="N2008" s="36">
        <f t="shared" si="737"/>
        <v>0</v>
      </c>
      <c r="O2008" s="36">
        <f t="shared" si="737"/>
        <v>0</v>
      </c>
      <c r="P2008" s="36">
        <f t="shared" si="737"/>
        <v>0</v>
      </c>
      <c r="Q2008" s="36" t="str">
        <f t="shared" ref="Q2008:R2008" si="738">IF(Q2006+Q2007&gt;0, Q2007/(Q2006+Q2007), "-")</f>
        <v>-</v>
      </c>
      <c r="R2008" s="36" t="str">
        <f t="shared" si="738"/>
        <v>-</v>
      </c>
      <c r="S2008" s="36" t="str">
        <f t="shared" si="736"/>
        <v>-</v>
      </c>
      <c r="T2008" s="40">
        <f t="shared" si="736"/>
        <v>5.128205128205128E-2</v>
      </c>
      <c r="V2008" s="80"/>
    </row>
    <row r="2009" spans="1:22" ht="18" customHeight="1">
      <c r="A2009" s="101"/>
      <c r="B2009" s="53" t="s">
        <v>22</v>
      </c>
      <c r="C2009" s="54">
        <v>0</v>
      </c>
      <c r="D2009" s="54">
        <v>0</v>
      </c>
      <c r="E2009" s="54">
        <v>0</v>
      </c>
      <c r="F2009" s="54">
        <v>2</v>
      </c>
      <c r="G2009" s="54">
        <v>3</v>
      </c>
      <c r="H2009" s="54">
        <v>0</v>
      </c>
      <c r="I2009" s="54">
        <v>1</v>
      </c>
      <c r="J2009" s="54">
        <v>1</v>
      </c>
      <c r="K2009" s="54">
        <v>4</v>
      </c>
      <c r="L2009" s="54">
        <v>3</v>
      </c>
      <c r="M2009" s="54">
        <v>11</v>
      </c>
      <c r="N2009" s="54">
        <v>1</v>
      </c>
      <c r="O2009" s="54">
        <v>1</v>
      </c>
      <c r="P2009" s="54">
        <v>1</v>
      </c>
      <c r="Q2009" s="54">
        <v>0</v>
      </c>
      <c r="R2009" s="54">
        <v>0</v>
      </c>
      <c r="S2009" s="54">
        <v>0</v>
      </c>
      <c r="T2009" s="11">
        <f>SUM(C2009:S2009)</f>
        <v>28</v>
      </c>
      <c r="V2009" s="80"/>
    </row>
    <row r="2010" spans="1:22" ht="18" customHeight="1">
      <c r="A2010" s="101"/>
      <c r="B2010" s="53" t="s">
        <v>23</v>
      </c>
      <c r="C2010" s="37" t="str">
        <f>IF(C2009&gt;0,(C2004+C2005)/C2009, "-")</f>
        <v>-</v>
      </c>
      <c r="D2010" s="37" t="str">
        <f t="shared" ref="D2010:E2010" si="739">IF(D2009&gt;0,(D2004+D2005)/D2009, "-")</f>
        <v>-</v>
      </c>
      <c r="E2010" s="37" t="str">
        <f t="shared" si="739"/>
        <v>-</v>
      </c>
      <c r="F2010" s="37">
        <f>IF(F2009&gt;0,(F2004+F2005)/F2009, "-")</f>
        <v>1.5</v>
      </c>
      <c r="G2010" s="37">
        <f t="shared" ref="G2010:H2010" si="740">IF(G2009&gt;0,(G2004+G2005)/G2009, "-")</f>
        <v>2.3333333333333335</v>
      </c>
      <c r="H2010" s="37" t="str">
        <f t="shared" si="740"/>
        <v>-</v>
      </c>
      <c r="I2010" s="37">
        <f>IF(I2009&gt;0,(I2004+I2005)/I2009, "-")</f>
        <v>1</v>
      </c>
      <c r="J2010" s="37">
        <f t="shared" ref="J2010:L2010" si="741">IF(J2009&gt;0,(J2004+J2005)/J2009, "-")</f>
        <v>1</v>
      </c>
      <c r="K2010" s="37">
        <f t="shared" si="741"/>
        <v>1</v>
      </c>
      <c r="L2010" s="37">
        <f t="shared" si="741"/>
        <v>1</v>
      </c>
      <c r="M2010" s="37">
        <f>IF(M2009&gt;0,(M2004+M2005)/M2009, "-")</f>
        <v>1</v>
      </c>
      <c r="N2010" s="37">
        <f t="shared" ref="N2010:S2010" si="742">IF(N2009&gt;0,(N2004+N2005)/N2009, "-")</f>
        <v>2</v>
      </c>
      <c r="O2010" s="37">
        <f t="shared" si="742"/>
        <v>6</v>
      </c>
      <c r="P2010" s="37">
        <f t="shared" si="742"/>
        <v>1</v>
      </c>
      <c r="Q2010" s="37" t="str">
        <f t="shared" si="742"/>
        <v>-</v>
      </c>
      <c r="R2010" s="37" t="str">
        <f t="shared" si="742"/>
        <v>-</v>
      </c>
      <c r="S2010" s="37" t="str">
        <f t="shared" si="742"/>
        <v>-</v>
      </c>
      <c r="T2010" s="45">
        <f>IF(T2009&gt;0,(T2004+T2005)/T2009, "-")</f>
        <v>1.3928571428571428</v>
      </c>
      <c r="V2010" s="80"/>
    </row>
    <row r="2011" spans="1:22" ht="18" customHeight="1">
      <c r="A2011" s="102"/>
      <c r="B2011" s="53" t="s">
        <v>44</v>
      </c>
      <c r="C2011" s="58" t="s">
        <v>43</v>
      </c>
      <c r="D2011" s="58" t="s">
        <v>43</v>
      </c>
      <c r="E2011" s="58" t="s">
        <v>43</v>
      </c>
      <c r="F2011" s="59">
        <v>1</v>
      </c>
      <c r="G2011" s="59">
        <v>0</v>
      </c>
      <c r="H2011" s="58" t="s">
        <v>43</v>
      </c>
      <c r="I2011" s="59">
        <v>0</v>
      </c>
      <c r="J2011" s="59">
        <v>0</v>
      </c>
      <c r="K2011" s="59">
        <v>0.25</v>
      </c>
      <c r="L2011" s="59">
        <v>0</v>
      </c>
      <c r="M2011" s="59">
        <v>0</v>
      </c>
      <c r="N2011" s="59">
        <v>1</v>
      </c>
      <c r="O2011" s="59">
        <v>1</v>
      </c>
      <c r="P2011" s="59">
        <v>1</v>
      </c>
      <c r="Q2011" s="58" t="s">
        <v>43</v>
      </c>
      <c r="R2011" s="58" t="s">
        <v>43</v>
      </c>
      <c r="S2011" s="58" t="s">
        <v>43</v>
      </c>
      <c r="T2011" s="60">
        <v>0.21429999999999999</v>
      </c>
      <c r="V2011" s="80"/>
    </row>
    <row r="2012" spans="1:22" ht="18" customHeight="1">
      <c r="A2012" s="100">
        <v>44885</v>
      </c>
      <c r="B2012" s="51" t="s">
        <v>20</v>
      </c>
      <c r="C2012" s="52">
        <v>0</v>
      </c>
      <c r="D2012" s="52">
        <v>1</v>
      </c>
      <c r="E2012" s="52">
        <v>0</v>
      </c>
      <c r="F2012" s="52">
        <v>0</v>
      </c>
      <c r="G2012" s="52">
        <v>0</v>
      </c>
      <c r="H2012" s="52">
        <v>0</v>
      </c>
      <c r="I2012" s="52">
        <v>1</v>
      </c>
      <c r="J2012" s="52">
        <v>0</v>
      </c>
      <c r="K2012" s="52">
        <v>0</v>
      </c>
      <c r="L2012" s="52">
        <v>0</v>
      </c>
      <c r="M2012" s="52">
        <v>4</v>
      </c>
      <c r="N2012" s="52">
        <v>0</v>
      </c>
      <c r="O2012" s="52">
        <v>0</v>
      </c>
      <c r="P2012" s="52">
        <v>0</v>
      </c>
      <c r="Q2012" s="52">
        <v>0</v>
      </c>
      <c r="R2012" s="52">
        <v>0</v>
      </c>
      <c r="S2012" s="52">
        <v>0</v>
      </c>
      <c r="T2012" s="11">
        <f>SUM(C2012:S2012)</f>
        <v>6</v>
      </c>
      <c r="V2012" s="81"/>
    </row>
    <row r="2013" spans="1:22" ht="18" customHeight="1">
      <c r="A2013" s="101"/>
      <c r="B2013" s="53" t="s">
        <v>21</v>
      </c>
      <c r="C2013" s="54">
        <v>1</v>
      </c>
      <c r="D2013" s="54">
        <v>0</v>
      </c>
      <c r="E2013" s="54">
        <v>1</v>
      </c>
      <c r="F2013" s="54">
        <v>1</v>
      </c>
      <c r="G2013" s="54">
        <v>2</v>
      </c>
      <c r="H2013" s="54">
        <v>0</v>
      </c>
      <c r="I2013" s="54">
        <v>4</v>
      </c>
      <c r="J2013" s="54">
        <v>1</v>
      </c>
      <c r="K2013" s="54">
        <v>2</v>
      </c>
      <c r="L2013" s="54">
        <v>8</v>
      </c>
      <c r="M2013" s="54">
        <v>8</v>
      </c>
      <c r="N2013" s="54">
        <v>0</v>
      </c>
      <c r="O2013" s="54">
        <v>1</v>
      </c>
      <c r="P2013" s="54">
        <v>1</v>
      </c>
      <c r="Q2013" s="54">
        <v>0</v>
      </c>
      <c r="R2013" s="54">
        <v>3</v>
      </c>
      <c r="S2013" s="54">
        <v>0</v>
      </c>
      <c r="T2013" s="11">
        <f>SUM(C2013:S2013)</f>
        <v>33</v>
      </c>
      <c r="V2013" s="81"/>
    </row>
    <row r="2014" spans="1:22" ht="18" customHeight="1">
      <c r="A2014" s="101"/>
      <c r="B2014" s="53" t="s">
        <v>24</v>
      </c>
      <c r="C2014" s="54">
        <v>1</v>
      </c>
      <c r="D2014" s="54">
        <v>1</v>
      </c>
      <c r="E2014" s="54">
        <v>1</v>
      </c>
      <c r="F2014" s="54">
        <v>1</v>
      </c>
      <c r="G2014" s="54">
        <v>2</v>
      </c>
      <c r="H2014" s="54">
        <v>0</v>
      </c>
      <c r="I2014" s="54">
        <v>5</v>
      </c>
      <c r="J2014" s="54">
        <v>1</v>
      </c>
      <c r="K2014" s="54">
        <v>2</v>
      </c>
      <c r="L2014" s="54">
        <v>8</v>
      </c>
      <c r="M2014" s="54">
        <v>12</v>
      </c>
      <c r="N2014" s="54">
        <v>0</v>
      </c>
      <c r="O2014" s="54">
        <v>1</v>
      </c>
      <c r="P2014" s="54">
        <v>1</v>
      </c>
      <c r="Q2014" s="54">
        <v>0</v>
      </c>
      <c r="R2014" s="54">
        <v>3</v>
      </c>
      <c r="S2014" s="54">
        <v>0</v>
      </c>
      <c r="T2014" s="11">
        <f>SUM(C2014:S2014)</f>
        <v>39</v>
      </c>
      <c r="V2014" s="81"/>
    </row>
    <row r="2015" spans="1:22" ht="18" customHeight="1">
      <c r="A2015" s="101"/>
      <c r="B2015" s="53" t="s">
        <v>25</v>
      </c>
      <c r="C2015" s="54">
        <v>0</v>
      </c>
      <c r="D2015" s="54">
        <v>0</v>
      </c>
      <c r="E2015" s="54">
        <v>0</v>
      </c>
      <c r="F2015" s="54">
        <v>0</v>
      </c>
      <c r="G2015" s="54">
        <v>0</v>
      </c>
      <c r="H2015" s="54">
        <v>0</v>
      </c>
      <c r="I2015" s="54">
        <v>0</v>
      </c>
      <c r="J2015" s="54">
        <v>0</v>
      </c>
      <c r="K2015" s="54">
        <v>0</v>
      </c>
      <c r="L2015" s="54">
        <v>0</v>
      </c>
      <c r="M2015" s="54">
        <v>0</v>
      </c>
      <c r="N2015" s="54">
        <v>0</v>
      </c>
      <c r="O2015" s="54">
        <v>0</v>
      </c>
      <c r="P2015" s="54">
        <v>0</v>
      </c>
      <c r="Q2015" s="54">
        <v>0</v>
      </c>
      <c r="R2015" s="54">
        <v>0</v>
      </c>
      <c r="S2015" s="54">
        <v>0</v>
      </c>
      <c r="T2015" s="11">
        <f>SUM(C2015:S2015)</f>
        <v>0</v>
      </c>
      <c r="V2015" s="81"/>
    </row>
    <row r="2016" spans="1:22" ht="18" customHeight="1">
      <c r="A2016" s="101"/>
      <c r="B2016" s="53" t="s">
        <v>26</v>
      </c>
      <c r="C2016" s="36">
        <f t="shared" ref="C2016:T2016" si="743">IF(C2014+C2015&gt;0, C2015/(C2014+C2015), "-")</f>
        <v>0</v>
      </c>
      <c r="D2016" s="36">
        <f t="shared" si="743"/>
        <v>0</v>
      </c>
      <c r="E2016" s="36">
        <f t="shared" si="743"/>
        <v>0</v>
      </c>
      <c r="F2016" s="36">
        <f t="shared" ref="F2016:P2016" si="744">IF(F2014+F2015&gt;0, F2015/(F2014+F2015), "-")</f>
        <v>0</v>
      </c>
      <c r="G2016" s="36">
        <f t="shared" si="744"/>
        <v>0</v>
      </c>
      <c r="H2016" s="36" t="str">
        <f t="shared" si="744"/>
        <v>-</v>
      </c>
      <c r="I2016" s="36">
        <f t="shared" si="744"/>
        <v>0</v>
      </c>
      <c r="J2016" s="36">
        <f t="shared" si="744"/>
        <v>0</v>
      </c>
      <c r="K2016" s="36">
        <f t="shared" si="744"/>
        <v>0</v>
      </c>
      <c r="L2016" s="36">
        <f t="shared" si="744"/>
        <v>0</v>
      </c>
      <c r="M2016" s="36">
        <f t="shared" si="744"/>
        <v>0</v>
      </c>
      <c r="N2016" s="36" t="str">
        <f t="shared" si="744"/>
        <v>-</v>
      </c>
      <c r="O2016" s="36">
        <f t="shared" si="744"/>
        <v>0</v>
      </c>
      <c r="P2016" s="36">
        <f t="shared" si="744"/>
        <v>0</v>
      </c>
      <c r="Q2016" s="36" t="str">
        <f t="shared" si="743"/>
        <v>-</v>
      </c>
      <c r="R2016" s="36">
        <f t="shared" si="743"/>
        <v>0</v>
      </c>
      <c r="S2016" s="36" t="str">
        <f t="shared" si="743"/>
        <v>-</v>
      </c>
      <c r="T2016" s="40">
        <f t="shared" si="743"/>
        <v>0</v>
      </c>
      <c r="V2016" s="81"/>
    </row>
    <row r="2017" spans="1:22" ht="18" customHeight="1">
      <c r="A2017" s="101"/>
      <c r="B2017" s="53" t="s">
        <v>22</v>
      </c>
      <c r="C2017" s="54">
        <v>1</v>
      </c>
      <c r="D2017" s="54">
        <v>1</v>
      </c>
      <c r="E2017" s="54">
        <v>1</v>
      </c>
      <c r="F2017" s="54">
        <v>1</v>
      </c>
      <c r="G2017" s="54">
        <v>1</v>
      </c>
      <c r="H2017" s="54">
        <v>0</v>
      </c>
      <c r="I2017" s="54">
        <v>5</v>
      </c>
      <c r="J2017" s="54">
        <v>1</v>
      </c>
      <c r="K2017" s="54">
        <v>1</v>
      </c>
      <c r="L2017" s="54">
        <v>4</v>
      </c>
      <c r="M2017" s="54">
        <v>11</v>
      </c>
      <c r="N2017" s="54">
        <v>0</v>
      </c>
      <c r="O2017" s="54">
        <v>1</v>
      </c>
      <c r="P2017" s="54">
        <v>1</v>
      </c>
      <c r="Q2017" s="54">
        <v>0</v>
      </c>
      <c r="R2017" s="54">
        <v>1</v>
      </c>
      <c r="S2017" s="54">
        <v>0</v>
      </c>
      <c r="T2017" s="11">
        <f>SUM(C2017:S2017)</f>
        <v>30</v>
      </c>
      <c r="V2017" s="81"/>
    </row>
    <row r="2018" spans="1:22" ht="18" customHeight="1">
      <c r="A2018" s="101"/>
      <c r="B2018" s="53" t="s">
        <v>23</v>
      </c>
      <c r="C2018" s="37">
        <f>IF(C2017&gt;0,(C2012+C2013)/C2017, "-")</f>
        <v>1</v>
      </c>
      <c r="D2018" s="37">
        <f t="shared" ref="D2018:E2018" si="745">IF(D2017&gt;0,(D2012+D2013)/D2017, "-")</f>
        <v>1</v>
      </c>
      <c r="E2018" s="37">
        <f t="shared" si="745"/>
        <v>1</v>
      </c>
      <c r="F2018" s="37">
        <f>IF(F2017&gt;0,(F2012+F2013)/F2017, "-")</f>
        <v>1</v>
      </c>
      <c r="G2018" s="37">
        <f t="shared" ref="G2018:H2018" si="746">IF(G2017&gt;0,(G2012+G2013)/G2017, "-")</f>
        <v>2</v>
      </c>
      <c r="H2018" s="37" t="str">
        <f t="shared" si="746"/>
        <v>-</v>
      </c>
      <c r="I2018" s="37">
        <f>IF(I2017&gt;0,(I2012+I2013)/I2017, "-")</f>
        <v>1</v>
      </c>
      <c r="J2018" s="37">
        <f t="shared" ref="J2018:L2018" si="747">IF(J2017&gt;0,(J2012+J2013)/J2017, "-")</f>
        <v>1</v>
      </c>
      <c r="K2018" s="37">
        <f t="shared" si="747"/>
        <v>2</v>
      </c>
      <c r="L2018" s="37">
        <f t="shared" si="747"/>
        <v>2</v>
      </c>
      <c r="M2018" s="37">
        <f>IF(M2017&gt;0,(M2012+M2013)/M2017, "-")</f>
        <v>1.0909090909090908</v>
      </c>
      <c r="N2018" s="37" t="str">
        <f t="shared" ref="N2018:S2018" si="748">IF(N2017&gt;0,(N2012+N2013)/N2017, "-")</f>
        <v>-</v>
      </c>
      <c r="O2018" s="37">
        <f t="shared" si="748"/>
        <v>1</v>
      </c>
      <c r="P2018" s="37">
        <f t="shared" si="748"/>
        <v>1</v>
      </c>
      <c r="Q2018" s="37" t="str">
        <f t="shared" si="748"/>
        <v>-</v>
      </c>
      <c r="R2018" s="37">
        <f t="shared" si="748"/>
        <v>3</v>
      </c>
      <c r="S2018" s="37" t="str">
        <f t="shared" si="748"/>
        <v>-</v>
      </c>
      <c r="T2018" s="45">
        <f>IF(T2017&gt;0,(T2012+T2013)/T2017, "-")</f>
        <v>1.3</v>
      </c>
      <c r="V2018" s="81"/>
    </row>
    <row r="2019" spans="1:22" ht="18" customHeight="1">
      <c r="A2019" s="102"/>
      <c r="B2019" s="53" t="s">
        <v>44</v>
      </c>
      <c r="C2019" s="59">
        <v>1</v>
      </c>
      <c r="D2019" s="59">
        <v>1</v>
      </c>
      <c r="E2019" s="59">
        <v>0</v>
      </c>
      <c r="F2019" s="59">
        <v>1</v>
      </c>
      <c r="G2019" s="59">
        <v>0</v>
      </c>
      <c r="H2019" s="58" t="s">
        <v>43</v>
      </c>
      <c r="I2019" s="59">
        <v>0.2</v>
      </c>
      <c r="J2019" s="59">
        <v>0</v>
      </c>
      <c r="K2019" s="59">
        <v>1</v>
      </c>
      <c r="L2019" s="59">
        <v>0</v>
      </c>
      <c r="M2019" s="59">
        <v>0.54549999999999998</v>
      </c>
      <c r="N2019" s="58" t="s">
        <v>43</v>
      </c>
      <c r="O2019" s="59">
        <v>1</v>
      </c>
      <c r="P2019" s="59">
        <v>0</v>
      </c>
      <c r="Q2019" s="58" t="s">
        <v>43</v>
      </c>
      <c r="R2019" s="59">
        <v>1</v>
      </c>
      <c r="S2019" s="58" t="s">
        <v>43</v>
      </c>
      <c r="T2019" s="60">
        <v>0.43330000000000002</v>
      </c>
      <c r="V2019" s="81"/>
    </row>
    <row r="2020" spans="1:22" ht="18" customHeight="1">
      <c r="A2020" s="100">
        <v>44886</v>
      </c>
      <c r="B2020" s="51" t="s">
        <v>20</v>
      </c>
      <c r="C2020" s="52">
        <v>0</v>
      </c>
      <c r="D2020" s="52">
        <v>0</v>
      </c>
      <c r="E2020" s="52">
        <v>0</v>
      </c>
      <c r="F2020" s="52">
        <v>0</v>
      </c>
      <c r="G2020" s="52">
        <v>0</v>
      </c>
      <c r="H2020" s="52">
        <v>0</v>
      </c>
      <c r="I2020" s="52">
        <v>0</v>
      </c>
      <c r="J2020" s="52">
        <v>1</v>
      </c>
      <c r="K2020" s="52">
        <v>0</v>
      </c>
      <c r="L2020" s="52">
        <v>1</v>
      </c>
      <c r="M2020" s="52">
        <v>1</v>
      </c>
      <c r="N2020" s="52">
        <v>0</v>
      </c>
      <c r="O2020" s="52">
        <v>1</v>
      </c>
      <c r="P2020" s="52">
        <v>0</v>
      </c>
      <c r="Q2020" s="52">
        <v>0</v>
      </c>
      <c r="R2020" s="52">
        <v>0</v>
      </c>
      <c r="S2020" s="52">
        <v>0</v>
      </c>
      <c r="T2020" s="11">
        <f>SUM(C2020:S2020)</f>
        <v>4</v>
      </c>
      <c r="V2020" s="82"/>
    </row>
    <row r="2021" spans="1:22" ht="18" customHeight="1">
      <c r="A2021" s="101"/>
      <c r="B2021" s="53" t="s">
        <v>21</v>
      </c>
      <c r="C2021" s="54">
        <v>1</v>
      </c>
      <c r="D2021" s="54">
        <v>3</v>
      </c>
      <c r="E2021" s="54">
        <v>1</v>
      </c>
      <c r="F2021" s="54">
        <v>3</v>
      </c>
      <c r="G2021" s="54">
        <v>1</v>
      </c>
      <c r="H2021" s="54">
        <v>2</v>
      </c>
      <c r="I2021" s="54">
        <v>1</v>
      </c>
      <c r="J2021" s="54">
        <v>3</v>
      </c>
      <c r="K2021" s="54">
        <v>5</v>
      </c>
      <c r="L2021" s="54">
        <v>9</v>
      </c>
      <c r="M2021" s="54">
        <v>5</v>
      </c>
      <c r="N2021" s="54">
        <v>1</v>
      </c>
      <c r="O2021" s="54">
        <v>1</v>
      </c>
      <c r="P2021" s="54">
        <v>6</v>
      </c>
      <c r="Q2021" s="54">
        <v>1</v>
      </c>
      <c r="R2021" s="54">
        <v>1</v>
      </c>
      <c r="S2021" s="54">
        <v>0</v>
      </c>
      <c r="T2021" s="11">
        <f>SUM(C2021:S2021)</f>
        <v>44</v>
      </c>
      <c r="V2021" s="82"/>
    </row>
    <row r="2022" spans="1:22" ht="18" customHeight="1">
      <c r="A2022" s="101"/>
      <c r="B2022" s="53" t="s">
        <v>24</v>
      </c>
      <c r="C2022" s="54">
        <v>1</v>
      </c>
      <c r="D2022" s="54">
        <v>3</v>
      </c>
      <c r="E2022" s="54">
        <v>1</v>
      </c>
      <c r="F2022" s="54">
        <v>3</v>
      </c>
      <c r="G2022" s="54">
        <v>1</v>
      </c>
      <c r="H2022" s="54">
        <v>2</v>
      </c>
      <c r="I2022" s="54">
        <v>1</v>
      </c>
      <c r="J2022" s="54">
        <v>4</v>
      </c>
      <c r="K2022" s="54">
        <v>5</v>
      </c>
      <c r="L2022" s="54">
        <v>10</v>
      </c>
      <c r="M2022" s="54">
        <v>6</v>
      </c>
      <c r="N2022" s="54">
        <v>1</v>
      </c>
      <c r="O2022" s="54">
        <v>2</v>
      </c>
      <c r="P2022" s="54">
        <v>6</v>
      </c>
      <c r="Q2022" s="54">
        <v>1</v>
      </c>
      <c r="R2022" s="54">
        <v>1</v>
      </c>
      <c r="S2022" s="54">
        <v>0</v>
      </c>
      <c r="T2022" s="11">
        <f>SUM(C2022:S2022)</f>
        <v>48</v>
      </c>
      <c r="V2022" s="82"/>
    </row>
    <row r="2023" spans="1:22" ht="18" customHeight="1">
      <c r="A2023" s="101"/>
      <c r="B2023" s="53" t="s">
        <v>25</v>
      </c>
      <c r="C2023" s="54">
        <v>0</v>
      </c>
      <c r="D2023" s="54">
        <v>0</v>
      </c>
      <c r="E2023" s="54">
        <v>0</v>
      </c>
      <c r="F2023" s="54">
        <v>0</v>
      </c>
      <c r="G2023" s="54">
        <v>0</v>
      </c>
      <c r="H2023" s="54">
        <v>0</v>
      </c>
      <c r="I2023" s="54">
        <v>0</v>
      </c>
      <c r="J2023" s="54">
        <v>0</v>
      </c>
      <c r="K2023" s="54">
        <v>0</v>
      </c>
      <c r="L2023" s="54">
        <v>0</v>
      </c>
      <c r="M2023" s="54">
        <v>0</v>
      </c>
      <c r="N2023" s="54">
        <v>0</v>
      </c>
      <c r="O2023" s="54">
        <v>0</v>
      </c>
      <c r="P2023" s="54">
        <v>0</v>
      </c>
      <c r="Q2023" s="54">
        <v>0</v>
      </c>
      <c r="R2023" s="54">
        <v>0</v>
      </c>
      <c r="S2023" s="54">
        <v>0</v>
      </c>
      <c r="T2023" s="11">
        <f>SUM(C2023:S2023)</f>
        <v>0</v>
      </c>
      <c r="V2023" s="82"/>
    </row>
    <row r="2024" spans="1:22" ht="18" customHeight="1">
      <c r="A2024" s="101"/>
      <c r="B2024" s="53" t="s">
        <v>26</v>
      </c>
      <c r="C2024" s="36">
        <f t="shared" ref="C2024:G2024" si="749">IF(C2022+C2023&gt;0, C2023/(C2022+C2023), "-")</f>
        <v>0</v>
      </c>
      <c r="D2024" s="36">
        <f t="shared" si="749"/>
        <v>0</v>
      </c>
      <c r="E2024" s="36">
        <f t="shared" si="749"/>
        <v>0</v>
      </c>
      <c r="F2024" s="36">
        <f t="shared" si="749"/>
        <v>0</v>
      </c>
      <c r="G2024" s="36">
        <f t="shared" si="749"/>
        <v>0</v>
      </c>
      <c r="H2024" s="36">
        <f t="shared" ref="H2024:T2024" si="750">IF(H2022+H2023&gt;0, H2023/(H2022+H2023), "-")</f>
        <v>0</v>
      </c>
      <c r="I2024" s="36">
        <f t="shared" ref="I2024:M2024" si="751">IF(I2022+I2023&gt;0, I2023/(I2022+I2023), "-")</f>
        <v>0</v>
      </c>
      <c r="J2024" s="36">
        <f t="shared" si="751"/>
        <v>0</v>
      </c>
      <c r="K2024" s="36">
        <f t="shared" si="751"/>
        <v>0</v>
      </c>
      <c r="L2024" s="36">
        <f t="shared" si="751"/>
        <v>0</v>
      </c>
      <c r="M2024" s="36">
        <f t="shared" si="751"/>
        <v>0</v>
      </c>
      <c r="N2024" s="36">
        <f t="shared" si="750"/>
        <v>0</v>
      </c>
      <c r="O2024" s="36">
        <f t="shared" ref="O2024" si="752">IF(O2022+O2023&gt;0, O2023/(O2022+O2023), "-")</f>
        <v>0</v>
      </c>
      <c r="P2024" s="36">
        <f t="shared" ref="P2024:R2024" si="753">IF(P2022+P2023&gt;0, P2023/(P2022+P2023), "-")</f>
        <v>0</v>
      </c>
      <c r="Q2024" s="36">
        <f t="shared" si="750"/>
        <v>0</v>
      </c>
      <c r="R2024" s="36">
        <f t="shared" si="753"/>
        <v>0</v>
      </c>
      <c r="S2024" s="36" t="str">
        <f t="shared" si="750"/>
        <v>-</v>
      </c>
      <c r="T2024" s="40">
        <f t="shared" si="750"/>
        <v>0</v>
      </c>
      <c r="V2024" s="82"/>
    </row>
    <row r="2025" spans="1:22" ht="18" customHeight="1">
      <c r="A2025" s="101"/>
      <c r="B2025" s="53" t="s">
        <v>22</v>
      </c>
      <c r="C2025" s="54">
        <v>1</v>
      </c>
      <c r="D2025" s="54">
        <v>1</v>
      </c>
      <c r="E2025" s="54">
        <v>1</v>
      </c>
      <c r="F2025" s="54">
        <v>3</v>
      </c>
      <c r="G2025" s="54">
        <v>1</v>
      </c>
      <c r="H2025" s="54">
        <v>2</v>
      </c>
      <c r="I2025" s="54">
        <v>1</v>
      </c>
      <c r="J2025" s="54">
        <v>2</v>
      </c>
      <c r="K2025" s="54">
        <v>5</v>
      </c>
      <c r="L2025" s="54">
        <v>4</v>
      </c>
      <c r="M2025" s="54">
        <v>4</v>
      </c>
      <c r="N2025" s="54">
        <v>1</v>
      </c>
      <c r="O2025" s="54">
        <v>1</v>
      </c>
      <c r="P2025" s="54">
        <v>3</v>
      </c>
      <c r="Q2025" s="54">
        <v>1</v>
      </c>
      <c r="R2025" s="54">
        <v>1</v>
      </c>
      <c r="S2025" s="54">
        <v>0</v>
      </c>
      <c r="T2025" s="11">
        <f>SUM(C2025:S2025)</f>
        <v>32</v>
      </c>
      <c r="V2025" s="82"/>
    </row>
    <row r="2026" spans="1:22" ht="18" customHeight="1">
      <c r="A2026" s="101"/>
      <c r="B2026" s="53" t="s">
        <v>23</v>
      </c>
      <c r="C2026" s="37">
        <f t="shared" ref="C2026:G2026" si="754">IF(C2025&gt;0,(C2020+C2021)/C2025, "-")</f>
        <v>1</v>
      </c>
      <c r="D2026" s="37">
        <f t="shared" si="754"/>
        <v>3</v>
      </c>
      <c r="E2026" s="37">
        <f t="shared" si="754"/>
        <v>1</v>
      </c>
      <c r="F2026" s="37">
        <f t="shared" si="754"/>
        <v>1</v>
      </c>
      <c r="G2026" s="37">
        <f t="shared" si="754"/>
        <v>1</v>
      </c>
      <c r="H2026" s="37">
        <f t="shared" ref="H2026:M2026" si="755">IF(H2025&gt;0,(H2020+H2021)/H2025, "-")</f>
        <v>1</v>
      </c>
      <c r="I2026" s="37">
        <f t="shared" si="755"/>
        <v>1</v>
      </c>
      <c r="J2026" s="37">
        <f t="shared" si="755"/>
        <v>2</v>
      </c>
      <c r="K2026" s="37">
        <f t="shared" si="755"/>
        <v>1</v>
      </c>
      <c r="L2026" s="37">
        <f t="shared" si="755"/>
        <v>2.5</v>
      </c>
      <c r="M2026" s="37">
        <f t="shared" si="755"/>
        <v>1.5</v>
      </c>
      <c r="N2026" s="37">
        <f t="shared" ref="N2026:S2026" si="756">IF(N2025&gt;0,(N2020+N2021)/N2025, "-")</f>
        <v>1</v>
      </c>
      <c r="O2026" s="37">
        <f t="shared" ref="O2026" si="757">IF(O2025&gt;0,(O2020+O2021)/O2025, "-")</f>
        <v>2</v>
      </c>
      <c r="P2026" s="37">
        <f t="shared" ref="P2026:R2026" si="758">IF(P2025&gt;0,(P2020+P2021)/P2025, "-")</f>
        <v>2</v>
      </c>
      <c r="Q2026" s="37">
        <f t="shared" si="756"/>
        <v>1</v>
      </c>
      <c r="R2026" s="37">
        <f t="shared" si="758"/>
        <v>1</v>
      </c>
      <c r="S2026" s="37" t="str">
        <f t="shared" si="756"/>
        <v>-</v>
      </c>
      <c r="T2026" s="45">
        <f>IF(T2025&gt;0,(T2020+T2021)/T2025, "-")</f>
        <v>1.5</v>
      </c>
      <c r="V2026" s="82"/>
    </row>
    <row r="2027" spans="1:22" ht="18" customHeight="1">
      <c r="A2027" s="102"/>
      <c r="B2027" s="53" t="s">
        <v>44</v>
      </c>
      <c r="C2027" s="59">
        <v>1</v>
      </c>
      <c r="D2027" s="59">
        <v>1</v>
      </c>
      <c r="E2027" s="59">
        <v>0</v>
      </c>
      <c r="F2027" s="59">
        <v>0.33329999999999999</v>
      </c>
      <c r="G2027" s="59">
        <v>1</v>
      </c>
      <c r="H2027" s="59">
        <v>0</v>
      </c>
      <c r="I2027" s="59">
        <v>0</v>
      </c>
      <c r="J2027" s="59">
        <v>0</v>
      </c>
      <c r="K2027" s="59">
        <v>0.2</v>
      </c>
      <c r="L2027" s="59">
        <v>0</v>
      </c>
      <c r="M2027" s="59">
        <v>0.75</v>
      </c>
      <c r="N2027" s="59">
        <v>1</v>
      </c>
      <c r="O2027" s="59">
        <v>1</v>
      </c>
      <c r="P2027" s="59">
        <v>0</v>
      </c>
      <c r="Q2027" s="59">
        <v>1</v>
      </c>
      <c r="R2027" s="59">
        <v>1</v>
      </c>
      <c r="S2027" s="58" t="s">
        <v>43</v>
      </c>
      <c r="T2027" s="60">
        <v>0.375</v>
      </c>
      <c r="V2027" s="82"/>
    </row>
    <row r="2028" spans="1:22" ht="18" customHeight="1">
      <c r="A2028" s="100">
        <v>44887</v>
      </c>
      <c r="B2028" s="51" t="s">
        <v>20</v>
      </c>
      <c r="C2028" s="52">
        <v>0</v>
      </c>
      <c r="D2028" s="52">
        <v>0</v>
      </c>
      <c r="E2028" s="52">
        <v>0</v>
      </c>
      <c r="F2028" s="52">
        <v>0</v>
      </c>
      <c r="G2028" s="52">
        <v>1</v>
      </c>
      <c r="H2028" s="52">
        <v>0</v>
      </c>
      <c r="I2028" s="52">
        <v>1</v>
      </c>
      <c r="J2028" s="52">
        <v>2</v>
      </c>
      <c r="K2028" s="52">
        <v>0</v>
      </c>
      <c r="L2028" s="52">
        <v>5</v>
      </c>
      <c r="M2028" s="52">
        <v>2</v>
      </c>
      <c r="N2028" s="52">
        <v>0</v>
      </c>
      <c r="O2028" s="52">
        <v>2</v>
      </c>
      <c r="P2028" s="52">
        <v>2</v>
      </c>
      <c r="Q2028" s="52">
        <v>0</v>
      </c>
      <c r="R2028" s="52">
        <v>0</v>
      </c>
      <c r="S2028" s="52">
        <v>0</v>
      </c>
      <c r="T2028" s="11">
        <f>SUM(C2028:S2028)</f>
        <v>15</v>
      </c>
      <c r="V2028" s="83"/>
    </row>
    <row r="2029" spans="1:22" ht="18" customHeight="1">
      <c r="A2029" s="101"/>
      <c r="B2029" s="53" t="s">
        <v>21</v>
      </c>
      <c r="C2029" s="54">
        <v>0</v>
      </c>
      <c r="D2029" s="54">
        <v>1</v>
      </c>
      <c r="E2029" s="54">
        <v>1</v>
      </c>
      <c r="F2029" s="54">
        <v>3</v>
      </c>
      <c r="G2029" s="54">
        <v>2</v>
      </c>
      <c r="H2029" s="54">
        <v>2</v>
      </c>
      <c r="I2029" s="54">
        <v>10</v>
      </c>
      <c r="J2029" s="54">
        <v>4</v>
      </c>
      <c r="K2029" s="54">
        <v>3</v>
      </c>
      <c r="L2029" s="54">
        <v>4</v>
      </c>
      <c r="M2029" s="54">
        <v>17</v>
      </c>
      <c r="N2029" s="54">
        <v>0</v>
      </c>
      <c r="O2029" s="54">
        <v>3</v>
      </c>
      <c r="P2029" s="54">
        <v>2</v>
      </c>
      <c r="Q2029" s="54">
        <v>0</v>
      </c>
      <c r="R2029" s="54">
        <v>1</v>
      </c>
      <c r="S2029" s="54">
        <v>0</v>
      </c>
      <c r="T2029" s="11">
        <f>SUM(C2029:S2029)</f>
        <v>53</v>
      </c>
      <c r="V2029" s="83"/>
    </row>
    <row r="2030" spans="1:22" ht="18" customHeight="1">
      <c r="A2030" s="101"/>
      <c r="B2030" s="53" t="s">
        <v>24</v>
      </c>
      <c r="C2030" s="54">
        <v>0</v>
      </c>
      <c r="D2030" s="54">
        <v>1</v>
      </c>
      <c r="E2030" s="54">
        <v>1</v>
      </c>
      <c r="F2030" s="54">
        <v>3</v>
      </c>
      <c r="G2030" s="54">
        <v>2</v>
      </c>
      <c r="H2030" s="54">
        <v>2</v>
      </c>
      <c r="I2030" s="54">
        <v>10</v>
      </c>
      <c r="J2030" s="54">
        <v>6</v>
      </c>
      <c r="K2030" s="54">
        <v>3</v>
      </c>
      <c r="L2030" s="54">
        <v>9</v>
      </c>
      <c r="M2030" s="54">
        <v>19</v>
      </c>
      <c r="N2030" s="54">
        <v>0</v>
      </c>
      <c r="O2030" s="54">
        <v>5</v>
      </c>
      <c r="P2030" s="54">
        <v>4</v>
      </c>
      <c r="Q2030" s="54">
        <v>0</v>
      </c>
      <c r="R2030" s="54">
        <v>1</v>
      </c>
      <c r="S2030" s="54">
        <v>0</v>
      </c>
      <c r="T2030" s="11">
        <f>SUM(C2030:S2030)</f>
        <v>66</v>
      </c>
      <c r="V2030" s="83"/>
    </row>
    <row r="2031" spans="1:22" ht="18" customHeight="1">
      <c r="A2031" s="101"/>
      <c r="B2031" s="53" t="s">
        <v>25</v>
      </c>
      <c r="C2031" s="54">
        <v>0</v>
      </c>
      <c r="D2031" s="54">
        <v>0</v>
      </c>
      <c r="E2031" s="54">
        <v>0</v>
      </c>
      <c r="F2031" s="54">
        <v>0</v>
      </c>
      <c r="G2031" s="54">
        <v>1</v>
      </c>
      <c r="H2031" s="54">
        <v>0</v>
      </c>
      <c r="I2031" s="54">
        <v>1</v>
      </c>
      <c r="J2031" s="54">
        <v>0</v>
      </c>
      <c r="K2031" s="54">
        <v>0</v>
      </c>
      <c r="L2031" s="54">
        <v>0</v>
      </c>
      <c r="M2031" s="54">
        <v>0</v>
      </c>
      <c r="N2031" s="54">
        <v>0</v>
      </c>
      <c r="O2031" s="54">
        <v>0</v>
      </c>
      <c r="P2031" s="54">
        <v>0</v>
      </c>
      <c r="Q2031" s="54">
        <v>0</v>
      </c>
      <c r="R2031" s="54">
        <v>0</v>
      </c>
      <c r="S2031" s="54">
        <v>0</v>
      </c>
      <c r="T2031" s="11">
        <f>SUM(C2031:S2031)</f>
        <v>2</v>
      </c>
      <c r="V2031" s="83"/>
    </row>
    <row r="2032" spans="1:22" ht="18" customHeight="1">
      <c r="A2032" s="101"/>
      <c r="B2032" s="53" t="s">
        <v>26</v>
      </c>
      <c r="C2032" s="36" t="str">
        <f t="shared" ref="C2032:O2032" si="759">IF(C2030+C2031&gt;0, C2031/(C2030+C2031), "-")</f>
        <v>-</v>
      </c>
      <c r="D2032" s="36">
        <f t="shared" si="759"/>
        <v>0</v>
      </c>
      <c r="E2032" s="36">
        <f t="shared" si="759"/>
        <v>0</v>
      </c>
      <c r="F2032" s="36">
        <f t="shared" si="759"/>
        <v>0</v>
      </c>
      <c r="G2032" s="36">
        <f t="shared" si="759"/>
        <v>0.33333333333333331</v>
      </c>
      <c r="H2032" s="36">
        <f t="shared" si="759"/>
        <v>0</v>
      </c>
      <c r="I2032" s="36">
        <f t="shared" si="759"/>
        <v>9.0909090909090912E-2</v>
      </c>
      <c r="J2032" s="36">
        <f t="shared" si="759"/>
        <v>0</v>
      </c>
      <c r="K2032" s="36">
        <f t="shared" si="759"/>
        <v>0</v>
      </c>
      <c r="L2032" s="36">
        <f t="shared" si="759"/>
        <v>0</v>
      </c>
      <c r="M2032" s="36">
        <f t="shared" si="759"/>
        <v>0</v>
      </c>
      <c r="N2032" s="36" t="str">
        <f t="shared" si="759"/>
        <v>-</v>
      </c>
      <c r="O2032" s="36">
        <f t="shared" si="759"/>
        <v>0</v>
      </c>
      <c r="P2032" s="36">
        <f t="shared" ref="P2032:R2032" si="760">IF(P2030+P2031&gt;0, P2031/(P2030+P2031), "-")</f>
        <v>0</v>
      </c>
      <c r="Q2032" s="36" t="str">
        <f t="shared" si="760"/>
        <v>-</v>
      </c>
      <c r="R2032" s="36">
        <f t="shared" si="760"/>
        <v>0</v>
      </c>
      <c r="S2032" s="36" t="str">
        <f t="shared" ref="S2032:T2032" si="761">IF(S2030+S2031&gt;0, S2031/(S2030+S2031), "-")</f>
        <v>-</v>
      </c>
      <c r="T2032" s="40">
        <f t="shared" si="761"/>
        <v>2.9411764705882353E-2</v>
      </c>
      <c r="V2032" s="83"/>
    </row>
    <row r="2033" spans="1:22" ht="18" customHeight="1">
      <c r="A2033" s="101"/>
      <c r="B2033" s="53" t="s">
        <v>22</v>
      </c>
      <c r="C2033" s="54">
        <v>0</v>
      </c>
      <c r="D2033" s="54">
        <v>1</v>
      </c>
      <c r="E2033" s="54">
        <v>1</v>
      </c>
      <c r="F2033" s="54">
        <v>2</v>
      </c>
      <c r="G2033" s="54">
        <v>3</v>
      </c>
      <c r="H2033" s="54">
        <v>2</v>
      </c>
      <c r="I2033" s="54">
        <v>8</v>
      </c>
      <c r="J2033" s="54">
        <v>6</v>
      </c>
      <c r="K2033" s="54">
        <v>3</v>
      </c>
      <c r="L2033" s="54">
        <v>1</v>
      </c>
      <c r="M2033" s="54">
        <v>17</v>
      </c>
      <c r="N2033" s="54">
        <v>0</v>
      </c>
      <c r="O2033" s="54">
        <v>1</v>
      </c>
      <c r="P2033" s="54">
        <v>1</v>
      </c>
      <c r="Q2033" s="54">
        <v>0</v>
      </c>
      <c r="R2033" s="54">
        <v>1</v>
      </c>
      <c r="S2033" s="54">
        <v>0</v>
      </c>
      <c r="T2033" s="11">
        <f>SUM(C2033:S2033)</f>
        <v>47</v>
      </c>
      <c r="V2033" s="83"/>
    </row>
    <row r="2034" spans="1:22" ht="18" customHeight="1">
      <c r="A2034" s="101"/>
      <c r="B2034" s="53" t="s">
        <v>23</v>
      </c>
      <c r="C2034" s="37" t="str">
        <f t="shared" ref="C2034:S2034" si="762">IF(C2033&gt;0,(C2028+C2029)/C2033, "-")</f>
        <v>-</v>
      </c>
      <c r="D2034" s="37">
        <f t="shared" si="762"/>
        <v>1</v>
      </c>
      <c r="E2034" s="37">
        <f t="shared" si="762"/>
        <v>1</v>
      </c>
      <c r="F2034" s="37">
        <f t="shared" si="762"/>
        <v>1.5</v>
      </c>
      <c r="G2034" s="37">
        <f t="shared" si="762"/>
        <v>1</v>
      </c>
      <c r="H2034" s="37">
        <f t="shared" si="762"/>
        <v>1</v>
      </c>
      <c r="I2034" s="37">
        <f t="shared" si="762"/>
        <v>1.375</v>
      </c>
      <c r="J2034" s="37">
        <f t="shared" si="762"/>
        <v>1</v>
      </c>
      <c r="K2034" s="37">
        <f t="shared" si="762"/>
        <v>1</v>
      </c>
      <c r="L2034" s="37">
        <f t="shared" si="762"/>
        <v>9</v>
      </c>
      <c r="M2034" s="37">
        <f t="shared" si="762"/>
        <v>1.1176470588235294</v>
      </c>
      <c r="N2034" s="37" t="str">
        <f t="shared" si="762"/>
        <v>-</v>
      </c>
      <c r="O2034" s="37">
        <f t="shared" si="762"/>
        <v>5</v>
      </c>
      <c r="P2034" s="37">
        <f t="shared" si="762"/>
        <v>4</v>
      </c>
      <c r="Q2034" s="37" t="str">
        <f t="shared" si="762"/>
        <v>-</v>
      </c>
      <c r="R2034" s="37">
        <f t="shared" si="762"/>
        <v>1</v>
      </c>
      <c r="S2034" s="37" t="str">
        <f t="shared" si="762"/>
        <v>-</v>
      </c>
      <c r="T2034" s="45">
        <f>IF(T2033&gt;0,(T2028+T2029)/T2033, "-")</f>
        <v>1.446808510638298</v>
      </c>
      <c r="V2034" s="83"/>
    </row>
    <row r="2035" spans="1:22" ht="18" customHeight="1">
      <c r="A2035" s="102"/>
      <c r="B2035" s="53" t="s">
        <v>44</v>
      </c>
      <c r="C2035" s="58" t="s">
        <v>43</v>
      </c>
      <c r="D2035" s="59">
        <v>1</v>
      </c>
      <c r="E2035" s="59">
        <v>0</v>
      </c>
      <c r="F2035" s="59">
        <v>0.5</v>
      </c>
      <c r="G2035" s="59">
        <v>0</v>
      </c>
      <c r="H2035" s="59">
        <v>0</v>
      </c>
      <c r="I2035" s="59">
        <v>0.125</v>
      </c>
      <c r="J2035" s="59">
        <v>0.16669999999999999</v>
      </c>
      <c r="K2035" s="59">
        <v>0.33329999999999999</v>
      </c>
      <c r="L2035" s="59">
        <v>1</v>
      </c>
      <c r="M2035" s="59">
        <v>0.29409999999999997</v>
      </c>
      <c r="N2035" s="58" t="s">
        <v>43</v>
      </c>
      <c r="O2035" s="59">
        <v>1</v>
      </c>
      <c r="P2035" s="59">
        <v>1</v>
      </c>
      <c r="Q2035" s="58" t="s">
        <v>43</v>
      </c>
      <c r="R2035" s="59">
        <v>1</v>
      </c>
      <c r="S2035" s="58" t="s">
        <v>43</v>
      </c>
      <c r="T2035" s="60">
        <v>0.2979</v>
      </c>
      <c r="V2035" s="83"/>
    </row>
    <row r="2036" spans="1:22" ht="18" customHeight="1">
      <c r="A2036" s="100">
        <v>44888</v>
      </c>
      <c r="B2036" s="51" t="s">
        <v>20</v>
      </c>
      <c r="C2036" s="52">
        <v>0</v>
      </c>
      <c r="D2036" s="52">
        <v>0</v>
      </c>
      <c r="E2036" s="52">
        <v>0</v>
      </c>
      <c r="F2036" s="52">
        <v>0</v>
      </c>
      <c r="G2036" s="52">
        <v>0</v>
      </c>
      <c r="H2036" s="52">
        <v>0</v>
      </c>
      <c r="I2036" s="52">
        <v>0</v>
      </c>
      <c r="J2036" s="52">
        <v>1</v>
      </c>
      <c r="K2036" s="52">
        <v>2</v>
      </c>
      <c r="L2036" s="52">
        <v>2</v>
      </c>
      <c r="M2036" s="52">
        <v>0</v>
      </c>
      <c r="N2036" s="52">
        <v>0</v>
      </c>
      <c r="O2036" s="52">
        <v>1</v>
      </c>
      <c r="P2036" s="52">
        <v>3</v>
      </c>
      <c r="Q2036" s="52">
        <v>0</v>
      </c>
      <c r="R2036" s="52">
        <v>0</v>
      </c>
      <c r="S2036" s="52">
        <v>0</v>
      </c>
      <c r="T2036" s="11">
        <f>SUM(C2036:S2036)</f>
        <v>9</v>
      </c>
      <c r="V2036" s="84"/>
    </row>
    <row r="2037" spans="1:22" ht="18" customHeight="1">
      <c r="A2037" s="101"/>
      <c r="B2037" s="53" t="s">
        <v>21</v>
      </c>
      <c r="C2037" s="54">
        <v>2</v>
      </c>
      <c r="D2037" s="54">
        <v>6</v>
      </c>
      <c r="E2037" s="54">
        <v>0</v>
      </c>
      <c r="F2037" s="54">
        <v>3</v>
      </c>
      <c r="G2037" s="54">
        <v>1</v>
      </c>
      <c r="H2037" s="54">
        <v>2</v>
      </c>
      <c r="I2037" s="54">
        <v>7</v>
      </c>
      <c r="J2037" s="54">
        <v>8</v>
      </c>
      <c r="K2037" s="54">
        <v>3</v>
      </c>
      <c r="L2037" s="54">
        <v>2</v>
      </c>
      <c r="M2037" s="54">
        <v>14</v>
      </c>
      <c r="N2037" s="54">
        <v>0</v>
      </c>
      <c r="O2037" s="54">
        <v>7</v>
      </c>
      <c r="P2037" s="54">
        <v>2</v>
      </c>
      <c r="Q2037" s="54">
        <v>1</v>
      </c>
      <c r="R2037" s="54">
        <v>0</v>
      </c>
      <c r="S2037" s="54">
        <v>0</v>
      </c>
      <c r="T2037" s="11">
        <f>SUM(C2037:S2037)</f>
        <v>58</v>
      </c>
      <c r="V2037" s="84"/>
    </row>
    <row r="2038" spans="1:22" ht="18" customHeight="1">
      <c r="A2038" s="101"/>
      <c r="B2038" s="53" t="s">
        <v>24</v>
      </c>
      <c r="C2038" s="54">
        <v>2</v>
      </c>
      <c r="D2038" s="54">
        <v>6</v>
      </c>
      <c r="E2038" s="54">
        <v>0</v>
      </c>
      <c r="F2038" s="54">
        <v>3</v>
      </c>
      <c r="G2038" s="54">
        <v>1</v>
      </c>
      <c r="H2038" s="54">
        <v>2</v>
      </c>
      <c r="I2038" s="54">
        <v>7</v>
      </c>
      <c r="J2038" s="54">
        <v>8</v>
      </c>
      <c r="K2038" s="54">
        <v>5</v>
      </c>
      <c r="L2038" s="54">
        <v>4</v>
      </c>
      <c r="M2038" s="54">
        <v>14</v>
      </c>
      <c r="N2038" s="54">
        <v>0</v>
      </c>
      <c r="O2038" s="54">
        <v>7</v>
      </c>
      <c r="P2038" s="54">
        <v>5</v>
      </c>
      <c r="Q2038" s="54">
        <v>1</v>
      </c>
      <c r="R2038" s="54">
        <v>0</v>
      </c>
      <c r="S2038" s="54">
        <v>0</v>
      </c>
      <c r="T2038" s="11">
        <f>SUM(C2038:S2038)</f>
        <v>65</v>
      </c>
      <c r="V2038" s="84"/>
    </row>
    <row r="2039" spans="1:22" ht="18" customHeight="1">
      <c r="A2039" s="101"/>
      <c r="B2039" s="53" t="s">
        <v>25</v>
      </c>
      <c r="C2039" s="54">
        <v>0</v>
      </c>
      <c r="D2039" s="54">
        <v>0</v>
      </c>
      <c r="E2039" s="54">
        <v>0</v>
      </c>
      <c r="F2039" s="54">
        <v>0</v>
      </c>
      <c r="G2039" s="54">
        <v>0</v>
      </c>
      <c r="H2039" s="54">
        <v>0</v>
      </c>
      <c r="I2039" s="54">
        <v>0</v>
      </c>
      <c r="J2039" s="54">
        <v>1</v>
      </c>
      <c r="K2039" s="54">
        <v>0</v>
      </c>
      <c r="L2039" s="54">
        <v>0</v>
      </c>
      <c r="M2039" s="54">
        <v>0</v>
      </c>
      <c r="N2039" s="54">
        <v>0</v>
      </c>
      <c r="O2039" s="54">
        <v>1</v>
      </c>
      <c r="P2039" s="54">
        <v>0</v>
      </c>
      <c r="Q2039" s="54">
        <v>0</v>
      </c>
      <c r="R2039" s="54">
        <v>0</v>
      </c>
      <c r="S2039" s="54">
        <v>0</v>
      </c>
      <c r="T2039" s="11">
        <f>SUM(C2039:S2039)</f>
        <v>2</v>
      </c>
      <c r="V2039" s="84"/>
    </row>
    <row r="2040" spans="1:22" ht="18" customHeight="1">
      <c r="A2040" s="101"/>
      <c r="B2040" s="53" t="s">
        <v>26</v>
      </c>
      <c r="C2040" s="36">
        <f t="shared" ref="C2040:T2040" si="763">IF(C2038+C2039&gt;0, C2039/(C2038+C2039), "-")</f>
        <v>0</v>
      </c>
      <c r="D2040" s="36">
        <f t="shared" ref="D2040:M2040" si="764">IF(D2038+D2039&gt;0, D2039/(D2038+D2039), "-")</f>
        <v>0</v>
      </c>
      <c r="E2040" s="36" t="str">
        <f t="shared" si="764"/>
        <v>-</v>
      </c>
      <c r="F2040" s="36">
        <f t="shared" si="764"/>
        <v>0</v>
      </c>
      <c r="G2040" s="36">
        <f t="shared" si="764"/>
        <v>0</v>
      </c>
      <c r="H2040" s="36">
        <f t="shared" si="764"/>
        <v>0</v>
      </c>
      <c r="I2040" s="36">
        <f t="shared" si="764"/>
        <v>0</v>
      </c>
      <c r="J2040" s="36">
        <f t="shared" si="764"/>
        <v>0.1111111111111111</v>
      </c>
      <c r="K2040" s="36">
        <f t="shared" si="764"/>
        <v>0</v>
      </c>
      <c r="L2040" s="36">
        <f t="shared" si="764"/>
        <v>0</v>
      </c>
      <c r="M2040" s="36">
        <f t="shared" si="764"/>
        <v>0</v>
      </c>
      <c r="N2040" s="36" t="str">
        <f t="shared" si="763"/>
        <v>-</v>
      </c>
      <c r="O2040" s="36">
        <f t="shared" ref="O2040:P2040" si="765">IF(O2038+O2039&gt;0, O2039/(O2038+O2039), "-")</f>
        <v>0.125</v>
      </c>
      <c r="P2040" s="36">
        <f t="shared" si="765"/>
        <v>0</v>
      </c>
      <c r="Q2040" s="36">
        <f t="shared" si="763"/>
        <v>0</v>
      </c>
      <c r="R2040" s="36" t="str">
        <f t="shared" ref="R2040" si="766">IF(R2038+R2039&gt;0, R2039/(R2038+R2039), "-")</f>
        <v>-</v>
      </c>
      <c r="S2040" s="36" t="str">
        <f t="shared" si="763"/>
        <v>-</v>
      </c>
      <c r="T2040" s="40">
        <f t="shared" si="763"/>
        <v>2.9850746268656716E-2</v>
      </c>
      <c r="V2040" s="84"/>
    </row>
    <row r="2041" spans="1:22" ht="18" customHeight="1">
      <c r="A2041" s="101"/>
      <c r="B2041" s="53" t="s">
        <v>22</v>
      </c>
      <c r="C2041" s="54">
        <v>2</v>
      </c>
      <c r="D2041" s="54">
        <v>1</v>
      </c>
      <c r="E2041" s="54">
        <v>0</v>
      </c>
      <c r="F2041" s="54">
        <v>3</v>
      </c>
      <c r="G2041" s="54">
        <v>1</v>
      </c>
      <c r="H2041" s="54">
        <v>2</v>
      </c>
      <c r="I2041" s="54">
        <v>7</v>
      </c>
      <c r="J2041" s="54">
        <v>7</v>
      </c>
      <c r="K2041" s="54">
        <v>5</v>
      </c>
      <c r="L2041" s="54">
        <v>1</v>
      </c>
      <c r="M2041" s="54">
        <v>13</v>
      </c>
      <c r="N2041" s="54">
        <v>0</v>
      </c>
      <c r="O2041" s="54">
        <v>3</v>
      </c>
      <c r="P2041" s="54">
        <v>2</v>
      </c>
      <c r="Q2041" s="54">
        <v>1</v>
      </c>
      <c r="R2041" s="54">
        <v>0</v>
      </c>
      <c r="S2041" s="54">
        <v>0</v>
      </c>
      <c r="T2041" s="11">
        <f>SUM(C2041:S2041)</f>
        <v>48</v>
      </c>
      <c r="V2041" s="84"/>
    </row>
    <row r="2042" spans="1:22" ht="18" customHeight="1">
      <c r="A2042" s="101"/>
      <c r="B2042" s="53" t="s">
        <v>23</v>
      </c>
      <c r="C2042" s="37">
        <f t="shared" ref="C2042:S2042" si="767">IF(C2041&gt;0,(C2036+C2037)/C2041, "-")</f>
        <v>1</v>
      </c>
      <c r="D2042" s="37">
        <f t="shared" si="767"/>
        <v>6</v>
      </c>
      <c r="E2042" s="37" t="str">
        <f t="shared" si="767"/>
        <v>-</v>
      </c>
      <c r="F2042" s="37">
        <f t="shared" si="767"/>
        <v>1</v>
      </c>
      <c r="G2042" s="37">
        <f t="shared" si="767"/>
        <v>1</v>
      </c>
      <c r="H2042" s="37">
        <f t="shared" si="767"/>
        <v>1</v>
      </c>
      <c r="I2042" s="37">
        <f t="shared" si="767"/>
        <v>1</v>
      </c>
      <c r="J2042" s="37">
        <f t="shared" si="767"/>
        <v>1.2857142857142858</v>
      </c>
      <c r="K2042" s="37">
        <f t="shared" si="767"/>
        <v>1</v>
      </c>
      <c r="L2042" s="37">
        <f t="shared" si="767"/>
        <v>4</v>
      </c>
      <c r="M2042" s="37">
        <f t="shared" si="767"/>
        <v>1.0769230769230769</v>
      </c>
      <c r="N2042" s="37" t="str">
        <f t="shared" si="767"/>
        <v>-</v>
      </c>
      <c r="O2042" s="37">
        <f t="shared" si="767"/>
        <v>2.6666666666666665</v>
      </c>
      <c r="P2042" s="37">
        <f t="shared" si="767"/>
        <v>2.5</v>
      </c>
      <c r="Q2042" s="37">
        <f t="shared" si="767"/>
        <v>1</v>
      </c>
      <c r="R2042" s="37" t="str">
        <f t="shared" si="767"/>
        <v>-</v>
      </c>
      <c r="S2042" s="37" t="str">
        <f t="shared" si="767"/>
        <v>-</v>
      </c>
      <c r="T2042" s="45">
        <f>IF(T2041&gt;0,(T2036+T2037)/T2041, "-")</f>
        <v>1.3958333333333333</v>
      </c>
      <c r="V2042" s="84"/>
    </row>
    <row r="2043" spans="1:22" ht="18" customHeight="1">
      <c r="A2043" s="102"/>
      <c r="B2043" s="53" t="s">
        <v>44</v>
      </c>
      <c r="C2043" s="59">
        <v>0</v>
      </c>
      <c r="D2043" s="59">
        <v>1</v>
      </c>
      <c r="E2043" s="58" t="s">
        <v>43</v>
      </c>
      <c r="F2043" s="59">
        <v>0.66669999999999996</v>
      </c>
      <c r="G2043" s="59">
        <v>0</v>
      </c>
      <c r="H2043" s="59">
        <v>0</v>
      </c>
      <c r="I2043" s="59">
        <v>0.1429</v>
      </c>
      <c r="J2043" s="59">
        <v>0.1429</v>
      </c>
      <c r="K2043" s="59">
        <v>0.2</v>
      </c>
      <c r="L2043" s="59">
        <v>0</v>
      </c>
      <c r="M2043" s="59">
        <v>0.30769999999999997</v>
      </c>
      <c r="N2043" s="58" t="s">
        <v>43</v>
      </c>
      <c r="O2043" s="59">
        <v>0</v>
      </c>
      <c r="P2043" s="59">
        <v>0</v>
      </c>
      <c r="Q2043" s="59">
        <v>0</v>
      </c>
      <c r="R2043" s="58" t="s">
        <v>43</v>
      </c>
      <c r="S2043" s="58" t="s">
        <v>43</v>
      </c>
      <c r="T2043" s="60">
        <v>0.20830000000000001</v>
      </c>
      <c r="V2043" s="84"/>
    </row>
    <row r="2044" spans="1:22" ht="18" customHeight="1">
      <c r="A2044" s="100">
        <v>44889</v>
      </c>
      <c r="B2044" s="51" t="s">
        <v>20</v>
      </c>
      <c r="C2044" s="52">
        <v>0</v>
      </c>
      <c r="D2044" s="52">
        <v>1</v>
      </c>
      <c r="E2044" s="52">
        <v>0</v>
      </c>
      <c r="F2044" s="52">
        <v>0</v>
      </c>
      <c r="G2044" s="52">
        <v>0</v>
      </c>
      <c r="H2044" s="52">
        <v>0</v>
      </c>
      <c r="I2044" s="52">
        <v>0</v>
      </c>
      <c r="J2044" s="52">
        <v>1</v>
      </c>
      <c r="K2044" s="52">
        <v>0</v>
      </c>
      <c r="L2044" s="52">
        <v>2</v>
      </c>
      <c r="M2044" s="52">
        <v>2</v>
      </c>
      <c r="N2044" s="52">
        <v>0</v>
      </c>
      <c r="O2044" s="52">
        <v>2</v>
      </c>
      <c r="P2044" s="52">
        <v>1</v>
      </c>
      <c r="Q2044" s="52">
        <v>0</v>
      </c>
      <c r="R2044" s="52">
        <v>0</v>
      </c>
      <c r="S2044" s="52">
        <v>0</v>
      </c>
      <c r="T2044" s="11">
        <f>SUM(C2044:S2044)</f>
        <v>9</v>
      </c>
      <c r="V2044" s="85"/>
    </row>
    <row r="2045" spans="1:22" ht="18" customHeight="1">
      <c r="A2045" s="101"/>
      <c r="B2045" s="53" t="s">
        <v>21</v>
      </c>
      <c r="C2045" s="54">
        <v>3</v>
      </c>
      <c r="D2045" s="54">
        <v>2</v>
      </c>
      <c r="E2045" s="54">
        <v>1</v>
      </c>
      <c r="F2045" s="54">
        <v>5</v>
      </c>
      <c r="G2045" s="54">
        <v>2</v>
      </c>
      <c r="H2045" s="54">
        <v>5</v>
      </c>
      <c r="I2045" s="54">
        <v>9</v>
      </c>
      <c r="J2045" s="54">
        <v>5</v>
      </c>
      <c r="K2045" s="54">
        <v>7</v>
      </c>
      <c r="L2045" s="54">
        <v>5</v>
      </c>
      <c r="M2045" s="54">
        <v>18</v>
      </c>
      <c r="N2045" s="54">
        <v>1</v>
      </c>
      <c r="O2045" s="54">
        <v>6</v>
      </c>
      <c r="P2045" s="54">
        <v>7</v>
      </c>
      <c r="Q2045" s="54">
        <v>1</v>
      </c>
      <c r="R2045" s="54">
        <v>0</v>
      </c>
      <c r="S2045" s="54">
        <v>0</v>
      </c>
      <c r="T2045" s="11">
        <f>SUM(C2045:S2045)</f>
        <v>77</v>
      </c>
      <c r="V2045" s="85"/>
    </row>
    <row r="2046" spans="1:22" ht="18" customHeight="1">
      <c r="A2046" s="101"/>
      <c r="B2046" s="53" t="s">
        <v>24</v>
      </c>
      <c r="C2046" s="54">
        <v>3</v>
      </c>
      <c r="D2046" s="54">
        <v>3</v>
      </c>
      <c r="E2046" s="54">
        <v>1</v>
      </c>
      <c r="F2046" s="54">
        <v>5</v>
      </c>
      <c r="G2046" s="54">
        <v>2</v>
      </c>
      <c r="H2046" s="54">
        <v>5</v>
      </c>
      <c r="I2046" s="54">
        <v>9</v>
      </c>
      <c r="J2046" s="54">
        <v>6</v>
      </c>
      <c r="K2046" s="54">
        <v>6</v>
      </c>
      <c r="L2046" s="54">
        <v>7</v>
      </c>
      <c r="M2046" s="54">
        <v>20</v>
      </c>
      <c r="N2046" s="54">
        <v>1</v>
      </c>
      <c r="O2046" s="54">
        <v>7</v>
      </c>
      <c r="P2046" s="54">
        <v>8</v>
      </c>
      <c r="Q2046" s="54">
        <v>1</v>
      </c>
      <c r="R2046" s="54">
        <v>0</v>
      </c>
      <c r="S2046" s="54">
        <v>0</v>
      </c>
      <c r="T2046" s="11">
        <f>SUM(C2046:S2046)</f>
        <v>84</v>
      </c>
      <c r="V2046" s="85"/>
    </row>
    <row r="2047" spans="1:22" ht="18" customHeight="1">
      <c r="A2047" s="101"/>
      <c r="B2047" s="53" t="s">
        <v>25</v>
      </c>
      <c r="C2047" s="54">
        <v>0</v>
      </c>
      <c r="D2047" s="54">
        <v>0</v>
      </c>
      <c r="E2047" s="54">
        <v>0</v>
      </c>
      <c r="F2047" s="54">
        <v>0</v>
      </c>
      <c r="G2047" s="54">
        <v>0</v>
      </c>
      <c r="H2047" s="54">
        <v>0</v>
      </c>
      <c r="I2047" s="54">
        <v>0</v>
      </c>
      <c r="J2047" s="54">
        <v>0</v>
      </c>
      <c r="K2047" s="54">
        <v>1</v>
      </c>
      <c r="L2047" s="54">
        <v>0</v>
      </c>
      <c r="M2047" s="54">
        <v>0</v>
      </c>
      <c r="N2047" s="54">
        <v>0</v>
      </c>
      <c r="O2047" s="54">
        <v>1</v>
      </c>
      <c r="P2047" s="54">
        <v>0</v>
      </c>
      <c r="Q2047" s="54">
        <v>0</v>
      </c>
      <c r="R2047" s="54">
        <v>0</v>
      </c>
      <c r="S2047" s="54">
        <v>0</v>
      </c>
      <c r="T2047" s="11">
        <f>SUM(C2047:S2047)</f>
        <v>2</v>
      </c>
      <c r="V2047" s="85"/>
    </row>
    <row r="2048" spans="1:22" ht="18" customHeight="1">
      <c r="A2048" s="101"/>
      <c r="B2048" s="53" t="s">
        <v>26</v>
      </c>
      <c r="C2048" s="36">
        <f t="shared" ref="C2048:L2048" si="768">IF(C2046+C2047&gt;0, C2047/(C2046+C2047), "-")</f>
        <v>0</v>
      </c>
      <c r="D2048" s="36">
        <f t="shared" si="768"/>
        <v>0</v>
      </c>
      <c r="E2048" s="36">
        <f t="shared" si="768"/>
        <v>0</v>
      </c>
      <c r="F2048" s="36">
        <f t="shared" si="768"/>
        <v>0</v>
      </c>
      <c r="G2048" s="36">
        <f t="shared" si="768"/>
        <v>0</v>
      </c>
      <c r="H2048" s="36">
        <f t="shared" si="768"/>
        <v>0</v>
      </c>
      <c r="I2048" s="36">
        <f t="shared" si="768"/>
        <v>0</v>
      </c>
      <c r="J2048" s="36">
        <f t="shared" si="768"/>
        <v>0</v>
      </c>
      <c r="K2048" s="36">
        <f t="shared" si="768"/>
        <v>0.14285714285714285</v>
      </c>
      <c r="L2048" s="36">
        <f t="shared" si="768"/>
        <v>0</v>
      </c>
      <c r="M2048" s="36">
        <f t="shared" ref="M2048" si="769">IF(M2046+M2047&gt;0, M2047/(M2046+M2047), "-")</f>
        <v>0</v>
      </c>
      <c r="N2048" s="36">
        <f t="shared" ref="N2048:T2048" si="770">IF(N2046+N2047&gt;0, N2047/(N2046+N2047), "-")</f>
        <v>0</v>
      </c>
      <c r="O2048" s="36">
        <f t="shared" si="770"/>
        <v>0.125</v>
      </c>
      <c r="P2048" s="36">
        <f t="shared" ref="P2048:Q2048" si="771">IF(P2046+P2047&gt;0, P2047/(P2046+P2047), "-")</f>
        <v>0</v>
      </c>
      <c r="Q2048" s="36">
        <f t="shared" si="771"/>
        <v>0</v>
      </c>
      <c r="R2048" s="36" t="str">
        <f t="shared" si="770"/>
        <v>-</v>
      </c>
      <c r="S2048" s="36" t="str">
        <f t="shared" si="770"/>
        <v>-</v>
      </c>
      <c r="T2048" s="40">
        <f t="shared" si="770"/>
        <v>2.3255813953488372E-2</v>
      </c>
      <c r="V2048" s="85"/>
    </row>
    <row r="2049" spans="1:22" ht="18" customHeight="1">
      <c r="A2049" s="101"/>
      <c r="B2049" s="53" t="s">
        <v>22</v>
      </c>
      <c r="C2049" s="54">
        <v>2</v>
      </c>
      <c r="D2049" s="54">
        <v>1</v>
      </c>
      <c r="E2049" s="54">
        <v>1</v>
      </c>
      <c r="F2049" s="54">
        <v>5</v>
      </c>
      <c r="G2049" s="54">
        <v>2</v>
      </c>
      <c r="H2049" s="54">
        <v>4</v>
      </c>
      <c r="I2049" s="54">
        <v>8</v>
      </c>
      <c r="J2049" s="54">
        <v>5</v>
      </c>
      <c r="K2049" s="54">
        <v>3</v>
      </c>
      <c r="L2049" s="54">
        <v>1</v>
      </c>
      <c r="M2049" s="54">
        <v>14</v>
      </c>
      <c r="N2049" s="54">
        <v>1</v>
      </c>
      <c r="O2049" s="54">
        <v>3</v>
      </c>
      <c r="P2049" s="54">
        <v>1</v>
      </c>
      <c r="Q2049" s="54">
        <v>1</v>
      </c>
      <c r="R2049" s="54">
        <v>0</v>
      </c>
      <c r="S2049" s="54">
        <v>0</v>
      </c>
      <c r="T2049" s="11">
        <f>SUM(C2049:S2049)</f>
        <v>52</v>
      </c>
      <c r="V2049" s="85"/>
    </row>
    <row r="2050" spans="1:22" ht="18" customHeight="1">
      <c r="A2050" s="101"/>
      <c r="B2050" s="53" t="s">
        <v>23</v>
      </c>
      <c r="C2050" s="37">
        <f t="shared" ref="C2050:S2050" si="772">IF(C2049&gt;0,(C2044+C2045)/C2049, "-")</f>
        <v>1.5</v>
      </c>
      <c r="D2050" s="37">
        <f t="shared" si="772"/>
        <v>3</v>
      </c>
      <c r="E2050" s="37">
        <f t="shared" si="772"/>
        <v>1</v>
      </c>
      <c r="F2050" s="37">
        <f t="shared" si="772"/>
        <v>1</v>
      </c>
      <c r="G2050" s="37">
        <f t="shared" si="772"/>
        <v>1</v>
      </c>
      <c r="H2050" s="37">
        <f t="shared" si="772"/>
        <v>1.25</v>
      </c>
      <c r="I2050" s="37">
        <f t="shared" si="772"/>
        <v>1.125</v>
      </c>
      <c r="J2050" s="37">
        <f t="shared" si="772"/>
        <v>1.2</v>
      </c>
      <c r="K2050" s="37">
        <f t="shared" si="772"/>
        <v>2.3333333333333335</v>
      </c>
      <c r="L2050" s="37">
        <f t="shared" si="772"/>
        <v>7</v>
      </c>
      <c r="M2050" s="37">
        <f t="shared" si="772"/>
        <v>1.4285714285714286</v>
      </c>
      <c r="N2050" s="37">
        <f t="shared" si="772"/>
        <v>1</v>
      </c>
      <c r="O2050" s="37">
        <f t="shared" si="772"/>
        <v>2.6666666666666665</v>
      </c>
      <c r="P2050" s="37">
        <f t="shared" si="772"/>
        <v>8</v>
      </c>
      <c r="Q2050" s="37">
        <f t="shared" si="772"/>
        <v>1</v>
      </c>
      <c r="R2050" s="37" t="str">
        <f t="shared" si="772"/>
        <v>-</v>
      </c>
      <c r="S2050" s="37" t="str">
        <f t="shared" si="772"/>
        <v>-</v>
      </c>
      <c r="T2050" s="45">
        <f>IF(T2049&gt;0,(T2044+T2045)/T2049, "-")</f>
        <v>1.6538461538461537</v>
      </c>
      <c r="V2050" s="85"/>
    </row>
    <row r="2051" spans="1:22" ht="18" customHeight="1">
      <c r="A2051" s="102"/>
      <c r="B2051" s="53" t="s">
        <v>44</v>
      </c>
      <c r="C2051" s="59">
        <v>0</v>
      </c>
      <c r="D2051" s="59">
        <v>1</v>
      </c>
      <c r="E2051" s="59">
        <v>0</v>
      </c>
      <c r="F2051" s="59">
        <v>0</v>
      </c>
      <c r="G2051" s="59">
        <v>0</v>
      </c>
      <c r="H2051" s="59">
        <v>0</v>
      </c>
      <c r="I2051" s="59">
        <v>0</v>
      </c>
      <c r="J2051" s="59">
        <v>0.4</v>
      </c>
      <c r="K2051" s="59">
        <v>0.33329999999999999</v>
      </c>
      <c r="L2051" s="59">
        <v>1</v>
      </c>
      <c r="M2051" s="59">
        <v>0.28570000000000001</v>
      </c>
      <c r="N2051" s="59">
        <v>1</v>
      </c>
      <c r="O2051" s="59">
        <v>0</v>
      </c>
      <c r="P2051" s="59">
        <v>0</v>
      </c>
      <c r="Q2051" s="59">
        <v>0</v>
      </c>
      <c r="R2051" s="58" t="s">
        <v>43</v>
      </c>
      <c r="S2051" s="58" t="s">
        <v>43</v>
      </c>
      <c r="T2051" s="60">
        <v>0.1923</v>
      </c>
      <c r="V2051" s="85"/>
    </row>
    <row r="2052" spans="1:22" ht="18" customHeight="1">
      <c r="A2052" s="100">
        <v>44890</v>
      </c>
      <c r="B2052" s="51" t="s">
        <v>20</v>
      </c>
      <c r="C2052" s="52">
        <v>0</v>
      </c>
      <c r="D2052" s="52">
        <v>1</v>
      </c>
      <c r="E2052" s="52">
        <v>0</v>
      </c>
      <c r="F2052" s="52">
        <v>0</v>
      </c>
      <c r="G2052" s="52">
        <v>1</v>
      </c>
      <c r="H2052" s="52">
        <v>0</v>
      </c>
      <c r="I2052" s="52">
        <v>1</v>
      </c>
      <c r="J2052" s="52">
        <v>1</v>
      </c>
      <c r="K2052" s="52">
        <v>1</v>
      </c>
      <c r="L2052" s="52">
        <v>1</v>
      </c>
      <c r="M2052" s="52">
        <v>2</v>
      </c>
      <c r="N2052" s="52">
        <v>0</v>
      </c>
      <c r="O2052" s="52">
        <v>3</v>
      </c>
      <c r="P2052" s="52">
        <v>0</v>
      </c>
      <c r="Q2052" s="52">
        <v>0</v>
      </c>
      <c r="R2052" s="52">
        <v>0</v>
      </c>
      <c r="S2052" s="52">
        <v>0</v>
      </c>
      <c r="T2052" s="11">
        <f>SUM(C2052:S2052)</f>
        <v>11</v>
      </c>
      <c r="V2052" s="86"/>
    </row>
    <row r="2053" spans="1:22" ht="18" customHeight="1">
      <c r="A2053" s="101"/>
      <c r="B2053" s="53" t="s">
        <v>21</v>
      </c>
      <c r="C2053" s="54">
        <v>3</v>
      </c>
      <c r="D2053" s="54">
        <v>4</v>
      </c>
      <c r="E2053" s="54">
        <v>1</v>
      </c>
      <c r="F2053" s="54">
        <v>4</v>
      </c>
      <c r="G2053" s="54">
        <v>1</v>
      </c>
      <c r="H2053" s="54">
        <v>2</v>
      </c>
      <c r="I2053" s="54">
        <v>9</v>
      </c>
      <c r="J2053" s="54">
        <v>11</v>
      </c>
      <c r="K2053" s="54">
        <v>8</v>
      </c>
      <c r="L2053" s="54">
        <v>5</v>
      </c>
      <c r="M2053" s="54">
        <v>19</v>
      </c>
      <c r="N2053" s="54">
        <v>3</v>
      </c>
      <c r="O2053" s="54">
        <v>1</v>
      </c>
      <c r="P2053" s="54">
        <v>7</v>
      </c>
      <c r="Q2053" s="54">
        <v>0</v>
      </c>
      <c r="R2053" s="54">
        <v>0</v>
      </c>
      <c r="S2053" s="54">
        <v>0</v>
      </c>
      <c r="T2053" s="11">
        <f>SUM(C2053:S2053)</f>
        <v>78</v>
      </c>
      <c r="V2053" s="86"/>
    </row>
    <row r="2054" spans="1:22" ht="18" customHeight="1">
      <c r="A2054" s="101"/>
      <c r="B2054" s="53" t="s">
        <v>24</v>
      </c>
      <c r="C2054" s="54">
        <v>3</v>
      </c>
      <c r="D2054" s="54">
        <v>5</v>
      </c>
      <c r="E2054" s="54">
        <v>1</v>
      </c>
      <c r="F2054" s="54">
        <v>4</v>
      </c>
      <c r="G2054" s="54">
        <v>2</v>
      </c>
      <c r="H2054" s="54">
        <v>2</v>
      </c>
      <c r="I2054" s="54">
        <v>10</v>
      </c>
      <c r="J2054" s="54">
        <v>10</v>
      </c>
      <c r="K2054" s="54">
        <v>8</v>
      </c>
      <c r="L2054" s="54">
        <v>6</v>
      </c>
      <c r="M2054" s="54">
        <v>21</v>
      </c>
      <c r="N2054" s="54">
        <v>3</v>
      </c>
      <c r="O2054" s="54">
        <v>4</v>
      </c>
      <c r="P2054" s="54">
        <v>6</v>
      </c>
      <c r="Q2054" s="54">
        <v>0</v>
      </c>
      <c r="R2054" s="54">
        <v>0</v>
      </c>
      <c r="S2054" s="54">
        <v>0</v>
      </c>
      <c r="T2054" s="11">
        <f>SUM(C2054:S2054)</f>
        <v>85</v>
      </c>
      <c r="V2054" s="86"/>
    </row>
    <row r="2055" spans="1:22" ht="18" customHeight="1">
      <c r="A2055" s="101"/>
      <c r="B2055" s="53" t="s">
        <v>25</v>
      </c>
      <c r="C2055" s="54">
        <v>0</v>
      </c>
      <c r="D2055" s="54">
        <v>0</v>
      </c>
      <c r="E2055" s="54">
        <v>0</v>
      </c>
      <c r="F2055" s="54">
        <v>0</v>
      </c>
      <c r="G2055" s="54">
        <v>0</v>
      </c>
      <c r="H2055" s="54">
        <v>0</v>
      </c>
      <c r="I2055" s="54">
        <v>0</v>
      </c>
      <c r="J2055" s="54">
        <v>2</v>
      </c>
      <c r="K2055" s="54">
        <v>1</v>
      </c>
      <c r="L2055" s="54">
        <v>0</v>
      </c>
      <c r="M2055" s="54">
        <v>0</v>
      </c>
      <c r="N2055" s="54">
        <v>0</v>
      </c>
      <c r="O2055" s="54">
        <v>0</v>
      </c>
      <c r="P2055" s="54">
        <v>1</v>
      </c>
      <c r="Q2055" s="54">
        <v>0</v>
      </c>
      <c r="R2055" s="54">
        <v>0</v>
      </c>
      <c r="S2055" s="54">
        <v>0</v>
      </c>
      <c r="T2055" s="11">
        <f>SUM(C2055:S2055)</f>
        <v>4</v>
      </c>
      <c r="V2055" s="86"/>
    </row>
    <row r="2056" spans="1:22" ht="18" customHeight="1">
      <c r="A2056" s="101"/>
      <c r="B2056" s="53" t="s">
        <v>26</v>
      </c>
      <c r="C2056" s="36">
        <f t="shared" ref="C2056:I2056" si="773">IF(C2054+C2055&gt;0, C2055/(C2054+C2055), "-")</f>
        <v>0</v>
      </c>
      <c r="D2056" s="36">
        <f t="shared" si="773"/>
        <v>0</v>
      </c>
      <c r="E2056" s="36">
        <f t="shared" si="773"/>
        <v>0</v>
      </c>
      <c r="F2056" s="36">
        <f t="shared" si="773"/>
        <v>0</v>
      </c>
      <c r="G2056" s="36">
        <f t="shared" si="773"/>
        <v>0</v>
      </c>
      <c r="H2056" s="36">
        <f t="shared" si="773"/>
        <v>0</v>
      </c>
      <c r="I2056" s="36">
        <f t="shared" si="773"/>
        <v>0</v>
      </c>
      <c r="J2056" s="36">
        <f t="shared" ref="J2056:K2056" si="774">IF(J2054+J2055&gt;0, J2055/(J2054+J2055), "-")</f>
        <v>0.16666666666666666</v>
      </c>
      <c r="K2056" s="36">
        <f t="shared" si="774"/>
        <v>0.1111111111111111</v>
      </c>
      <c r="L2056" s="36">
        <f t="shared" ref="L2056:T2056" si="775">IF(L2054+L2055&gt;0, L2055/(L2054+L2055), "-")</f>
        <v>0</v>
      </c>
      <c r="M2056" s="36">
        <f t="shared" si="775"/>
        <v>0</v>
      </c>
      <c r="N2056" s="36">
        <f t="shared" ref="N2056:O2056" si="776">IF(N2054+N2055&gt;0, N2055/(N2054+N2055), "-")</f>
        <v>0</v>
      </c>
      <c r="O2056" s="36">
        <f t="shared" si="776"/>
        <v>0</v>
      </c>
      <c r="P2056" s="36">
        <f t="shared" ref="P2056:Q2056" si="777">IF(P2054+P2055&gt;0, P2055/(P2054+P2055), "-")</f>
        <v>0.14285714285714285</v>
      </c>
      <c r="Q2056" s="36" t="str">
        <f t="shared" si="777"/>
        <v>-</v>
      </c>
      <c r="R2056" s="36" t="str">
        <f t="shared" si="775"/>
        <v>-</v>
      </c>
      <c r="S2056" s="36" t="str">
        <f t="shared" si="775"/>
        <v>-</v>
      </c>
      <c r="T2056" s="40">
        <f t="shared" si="775"/>
        <v>4.49438202247191E-2</v>
      </c>
      <c r="V2056" s="86"/>
    </row>
    <row r="2057" spans="1:22" ht="18" customHeight="1">
      <c r="A2057" s="101"/>
      <c r="B2057" s="53" t="s">
        <v>22</v>
      </c>
      <c r="C2057" s="54">
        <v>2</v>
      </c>
      <c r="D2057" s="54">
        <v>1</v>
      </c>
      <c r="E2057" s="54">
        <v>1</v>
      </c>
      <c r="F2057" s="54">
        <v>3</v>
      </c>
      <c r="G2057" s="54">
        <v>1</v>
      </c>
      <c r="H2057" s="54">
        <v>2</v>
      </c>
      <c r="I2057" s="54">
        <v>7</v>
      </c>
      <c r="J2057" s="54">
        <v>12</v>
      </c>
      <c r="K2057" s="54">
        <v>6</v>
      </c>
      <c r="L2057" s="54">
        <v>3</v>
      </c>
      <c r="M2057" s="54">
        <v>15</v>
      </c>
      <c r="N2057" s="54">
        <v>1</v>
      </c>
      <c r="O2057" s="54">
        <v>1</v>
      </c>
      <c r="P2057" s="54">
        <v>3</v>
      </c>
      <c r="Q2057" s="54">
        <v>0</v>
      </c>
      <c r="R2057" s="54">
        <v>0</v>
      </c>
      <c r="S2057" s="54">
        <v>0</v>
      </c>
      <c r="T2057" s="11">
        <f>SUM(C2057:S2057)</f>
        <v>58</v>
      </c>
      <c r="V2057" s="86"/>
    </row>
    <row r="2058" spans="1:22" ht="18" customHeight="1">
      <c r="A2058" s="101"/>
      <c r="B2058" s="53" t="s">
        <v>23</v>
      </c>
      <c r="C2058" s="37">
        <f t="shared" ref="C2058:S2058" si="778">IF(C2057&gt;0,(C2052+C2053)/C2057, "-")</f>
        <v>1.5</v>
      </c>
      <c r="D2058" s="37">
        <f t="shared" si="778"/>
        <v>5</v>
      </c>
      <c r="E2058" s="37">
        <f t="shared" si="778"/>
        <v>1</v>
      </c>
      <c r="F2058" s="37">
        <f t="shared" si="778"/>
        <v>1.3333333333333333</v>
      </c>
      <c r="G2058" s="37">
        <f t="shared" si="778"/>
        <v>2</v>
      </c>
      <c r="H2058" s="37">
        <f t="shared" si="778"/>
        <v>1</v>
      </c>
      <c r="I2058" s="37">
        <f t="shared" si="778"/>
        <v>1.4285714285714286</v>
      </c>
      <c r="J2058" s="37">
        <f t="shared" si="778"/>
        <v>1</v>
      </c>
      <c r="K2058" s="37">
        <f t="shared" si="778"/>
        <v>1.5</v>
      </c>
      <c r="L2058" s="37">
        <f t="shared" si="778"/>
        <v>2</v>
      </c>
      <c r="M2058" s="37">
        <f t="shared" si="778"/>
        <v>1.4</v>
      </c>
      <c r="N2058" s="37">
        <f t="shared" si="778"/>
        <v>3</v>
      </c>
      <c r="O2058" s="37">
        <f t="shared" si="778"/>
        <v>4</v>
      </c>
      <c r="P2058" s="37">
        <f t="shared" si="778"/>
        <v>2.3333333333333335</v>
      </c>
      <c r="Q2058" s="37" t="str">
        <f t="shared" si="778"/>
        <v>-</v>
      </c>
      <c r="R2058" s="37" t="str">
        <f t="shared" si="778"/>
        <v>-</v>
      </c>
      <c r="S2058" s="37" t="str">
        <f t="shared" si="778"/>
        <v>-</v>
      </c>
      <c r="T2058" s="45">
        <f>IF(T2057&gt;0,(T2052+T2053)/T2057, "-")</f>
        <v>1.5344827586206897</v>
      </c>
      <c r="V2058" s="86"/>
    </row>
    <row r="2059" spans="1:22" ht="18" customHeight="1">
      <c r="A2059" s="102"/>
      <c r="B2059" s="53" t="s">
        <v>44</v>
      </c>
      <c r="C2059" s="59">
        <v>0</v>
      </c>
      <c r="D2059" s="59">
        <v>1</v>
      </c>
      <c r="E2059" s="59">
        <v>0</v>
      </c>
      <c r="F2059" s="59">
        <v>0.33329999999999999</v>
      </c>
      <c r="G2059" s="59">
        <v>1</v>
      </c>
      <c r="H2059" s="59">
        <v>0</v>
      </c>
      <c r="I2059" s="59">
        <v>0.28570000000000001</v>
      </c>
      <c r="J2059" s="59">
        <v>8.3299999999999999E-2</v>
      </c>
      <c r="K2059" s="59">
        <v>0</v>
      </c>
      <c r="L2059" s="59">
        <v>0</v>
      </c>
      <c r="M2059" s="59">
        <v>0.33329999999999999</v>
      </c>
      <c r="N2059" s="59">
        <v>1</v>
      </c>
      <c r="O2059" s="59">
        <v>1</v>
      </c>
      <c r="P2059" s="59">
        <v>0</v>
      </c>
      <c r="Q2059" s="58" t="s">
        <v>43</v>
      </c>
      <c r="R2059" s="58" t="s">
        <v>43</v>
      </c>
      <c r="S2059" s="58" t="s">
        <v>43</v>
      </c>
      <c r="T2059" s="60">
        <v>0.22409999999999999</v>
      </c>
      <c r="V2059" s="86"/>
    </row>
    <row r="2060" spans="1:22" ht="18" customHeight="1">
      <c r="A2060" s="100">
        <v>44891</v>
      </c>
      <c r="B2060" s="51" t="s">
        <v>20</v>
      </c>
      <c r="C2060" s="52">
        <v>0</v>
      </c>
      <c r="D2060" s="52">
        <v>0</v>
      </c>
      <c r="E2060" s="52">
        <v>0</v>
      </c>
      <c r="F2060" s="52">
        <v>0</v>
      </c>
      <c r="G2060" s="52">
        <v>2</v>
      </c>
      <c r="H2060" s="52">
        <v>0</v>
      </c>
      <c r="I2060" s="52">
        <v>0</v>
      </c>
      <c r="J2060" s="52">
        <v>1</v>
      </c>
      <c r="K2060" s="52">
        <v>1</v>
      </c>
      <c r="L2060" s="52">
        <v>0</v>
      </c>
      <c r="M2060" s="52">
        <v>4</v>
      </c>
      <c r="N2060" s="52">
        <v>0</v>
      </c>
      <c r="O2060" s="52">
        <v>3</v>
      </c>
      <c r="P2060" s="52">
        <v>0</v>
      </c>
      <c r="Q2060" s="52">
        <v>0</v>
      </c>
      <c r="R2060" s="52">
        <v>0</v>
      </c>
      <c r="S2060" s="52">
        <v>0</v>
      </c>
      <c r="T2060" s="11">
        <f>SUM(C2060:S2060)</f>
        <v>11</v>
      </c>
      <c r="V2060" s="87"/>
    </row>
    <row r="2061" spans="1:22" ht="18" customHeight="1">
      <c r="A2061" s="101"/>
      <c r="B2061" s="53" t="s">
        <v>21</v>
      </c>
      <c r="C2061" s="54">
        <v>1</v>
      </c>
      <c r="D2061" s="54">
        <v>7</v>
      </c>
      <c r="E2061" s="54">
        <v>3</v>
      </c>
      <c r="F2061" s="54">
        <v>6</v>
      </c>
      <c r="G2061" s="54">
        <v>3</v>
      </c>
      <c r="H2061" s="54">
        <v>1</v>
      </c>
      <c r="I2061" s="54">
        <v>7</v>
      </c>
      <c r="J2061" s="54">
        <v>15</v>
      </c>
      <c r="K2061" s="54">
        <v>11</v>
      </c>
      <c r="L2061" s="54">
        <v>5</v>
      </c>
      <c r="M2061" s="54">
        <v>35</v>
      </c>
      <c r="N2061" s="54">
        <v>3</v>
      </c>
      <c r="O2061" s="54">
        <v>4</v>
      </c>
      <c r="P2061" s="54">
        <v>11</v>
      </c>
      <c r="Q2061" s="54">
        <v>7</v>
      </c>
      <c r="R2061" s="54">
        <v>0</v>
      </c>
      <c r="S2061" s="54">
        <v>0</v>
      </c>
      <c r="T2061" s="11">
        <f>SUM(C2061:S2061)</f>
        <v>119</v>
      </c>
      <c r="V2061" s="87"/>
    </row>
    <row r="2062" spans="1:22" ht="18" customHeight="1">
      <c r="A2062" s="101"/>
      <c r="B2062" s="53" t="s">
        <v>24</v>
      </c>
      <c r="C2062" s="54">
        <v>1</v>
      </c>
      <c r="D2062" s="54">
        <v>7</v>
      </c>
      <c r="E2062" s="54">
        <v>3</v>
      </c>
      <c r="F2062" s="54">
        <v>6</v>
      </c>
      <c r="G2062" s="54">
        <v>4</v>
      </c>
      <c r="H2062" s="54">
        <v>0</v>
      </c>
      <c r="I2062" s="54">
        <v>6</v>
      </c>
      <c r="J2062" s="54">
        <v>15</v>
      </c>
      <c r="K2062" s="54">
        <v>12</v>
      </c>
      <c r="L2062" s="54">
        <v>5</v>
      </c>
      <c r="M2062" s="54">
        <v>39</v>
      </c>
      <c r="N2062" s="54">
        <v>3</v>
      </c>
      <c r="O2062" s="54">
        <v>7</v>
      </c>
      <c r="P2062" s="54">
        <v>11</v>
      </c>
      <c r="Q2062" s="54">
        <v>7</v>
      </c>
      <c r="R2062" s="54">
        <v>0</v>
      </c>
      <c r="S2062" s="54">
        <v>0</v>
      </c>
      <c r="T2062" s="11">
        <f>SUM(C2062:S2062)</f>
        <v>126</v>
      </c>
      <c r="V2062" s="87"/>
    </row>
    <row r="2063" spans="1:22" ht="18" customHeight="1">
      <c r="A2063" s="101"/>
      <c r="B2063" s="53" t="s">
        <v>25</v>
      </c>
      <c r="C2063" s="54">
        <v>0</v>
      </c>
      <c r="D2063" s="54">
        <v>0</v>
      </c>
      <c r="E2063" s="54">
        <v>0</v>
      </c>
      <c r="F2063" s="54">
        <v>0</v>
      </c>
      <c r="G2063" s="54">
        <v>1</v>
      </c>
      <c r="H2063" s="54">
        <v>1</v>
      </c>
      <c r="I2063" s="54">
        <v>1</v>
      </c>
      <c r="J2063" s="54">
        <v>1</v>
      </c>
      <c r="K2063" s="54">
        <v>0</v>
      </c>
      <c r="L2063" s="54">
        <v>0</v>
      </c>
      <c r="M2063" s="54">
        <v>0</v>
      </c>
      <c r="N2063" s="54">
        <v>0</v>
      </c>
      <c r="O2063" s="54">
        <v>0</v>
      </c>
      <c r="P2063" s="54">
        <v>0</v>
      </c>
      <c r="Q2063" s="54">
        <v>0</v>
      </c>
      <c r="R2063" s="54">
        <v>0</v>
      </c>
      <c r="S2063" s="54">
        <v>0</v>
      </c>
      <c r="T2063" s="11">
        <f>SUM(C2063:S2063)</f>
        <v>4</v>
      </c>
      <c r="V2063" s="87"/>
    </row>
    <row r="2064" spans="1:22" ht="18" customHeight="1">
      <c r="A2064" s="101"/>
      <c r="B2064" s="53" t="s">
        <v>26</v>
      </c>
      <c r="C2064" s="36">
        <f t="shared" ref="C2064:G2064" si="779">IF(C2062+C2063&gt;0, C2063/(C2062+C2063), "-")</f>
        <v>0</v>
      </c>
      <c r="D2064" s="36">
        <f t="shared" si="779"/>
        <v>0</v>
      </c>
      <c r="E2064" s="36">
        <f t="shared" si="779"/>
        <v>0</v>
      </c>
      <c r="F2064" s="36">
        <f t="shared" si="779"/>
        <v>0</v>
      </c>
      <c r="G2064" s="36">
        <f t="shared" si="779"/>
        <v>0.2</v>
      </c>
      <c r="H2064" s="36">
        <f t="shared" ref="H2064:J2064" si="780">IF(H2062+H2063&gt;0, H2063/(H2062+H2063), "-")</f>
        <v>1</v>
      </c>
      <c r="I2064" s="36">
        <f t="shared" si="780"/>
        <v>0.14285714285714285</v>
      </c>
      <c r="J2064" s="36">
        <f t="shared" si="780"/>
        <v>6.25E-2</v>
      </c>
      <c r="K2064" s="36">
        <f t="shared" ref="K2064:M2064" si="781">IF(K2062+K2063&gt;0, K2063/(K2062+K2063), "-")</f>
        <v>0</v>
      </c>
      <c r="L2064" s="36">
        <f t="shared" si="781"/>
        <v>0</v>
      </c>
      <c r="M2064" s="36">
        <f t="shared" si="781"/>
        <v>0</v>
      </c>
      <c r="N2064" s="36">
        <f t="shared" ref="N2064:P2064" si="782">IF(N2062+N2063&gt;0, N2063/(N2062+N2063), "-")</f>
        <v>0</v>
      </c>
      <c r="O2064" s="36">
        <f t="shared" si="782"/>
        <v>0</v>
      </c>
      <c r="P2064" s="36">
        <f t="shared" si="782"/>
        <v>0</v>
      </c>
      <c r="Q2064" s="36">
        <f t="shared" ref="Q2064:T2064" si="783">IF(Q2062+Q2063&gt;0, Q2063/(Q2062+Q2063), "-")</f>
        <v>0</v>
      </c>
      <c r="R2064" s="36" t="str">
        <f t="shared" si="783"/>
        <v>-</v>
      </c>
      <c r="S2064" s="36" t="str">
        <f t="shared" si="783"/>
        <v>-</v>
      </c>
      <c r="T2064" s="40">
        <f t="shared" si="783"/>
        <v>3.0769230769230771E-2</v>
      </c>
      <c r="V2064" s="87"/>
    </row>
    <row r="2065" spans="1:22" ht="18" customHeight="1">
      <c r="A2065" s="101"/>
      <c r="B2065" s="53" t="s">
        <v>22</v>
      </c>
      <c r="C2065" s="54">
        <v>1</v>
      </c>
      <c r="D2065" s="54">
        <v>1</v>
      </c>
      <c r="E2065" s="54">
        <v>2</v>
      </c>
      <c r="F2065" s="54">
        <v>4</v>
      </c>
      <c r="G2065" s="54">
        <v>3</v>
      </c>
      <c r="H2065" s="54">
        <v>1</v>
      </c>
      <c r="I2065" s="54">
        <v>7</v>
      </c>
      <c r="J2065" s="54">
        <v>10</v>
      </c>
      <c r="K2065" s="54">
        <v>7</v>
      </c>
      <c r="L2065" s="54">
        <v>2</v>
      </c>
      <c r="M2065" s="54">
        <v>16</v>
      </c>
      <c r="N2065" s="54">
        <v>1</v>
      </c>
      <c r="O2065" s="54">
        <v>1</v>
      </c>
      <c r="P2065" s="54">
        <v>3</v>
      </c>
      <c r="Q2065" s="54">
        <v>2</v>
      </c>
      <c r="R2065" s="54">
        <v>0</v>
      </c>
      <c r="S2065" s="54">
        <v>0</v>
      </c>
      <c r="T2065" s="11">
        <f>SUM(C2065:S2065)</f>
        <v>61</v>
      </c>
      <c r="V2065" s="87"/>
    </row>
    <row r="2066" spans="1:22" ht="18" customHeight="1">
      <c r="A2066" s="101"/>
      <c r="B2066" s="53" t="s">
        <v>23</v>
      </c>
      <c r="C2066" s="37">
        <f t="shared" ref="C2066:S2066" si="784">IF(C2065&gt;0,(C2060+C2061)/C2065, "-")</f>
        <v>1</v>
      </c>
      <c r="D2066" s="37">
        <f t="shared" si="784"/>
        <v>7</v>
      </c>
      <c r="E2066" s="37">
        <f t="shared" si="784"/>
        <v>1.5</v>
      </c>
      <c r="F2066" s="37">
        <f t="shared" si="784"/>
        <v>1.5</v>
      </c>
      <c r="G2066" s="37">
        <f t="shared" si="784"/>
        <v>1.6666666666666667</v>
      </c>
      <c r="H2066" s="37">
        <f t="shared" si="784"/>
        <v>1</v>
      </c>
      <c r="I2066" s="37">
        <f t="shared" si="784"/>
        <v>1</v>
      </c>
      <c r="J2066" s="37">
        <f t="shared" si="784"/>
        <v>1.6</v>
      </c>
      <c r="K2066" s="37">
        <f t="shared" si="784"/>
        <v>1.7142857142857142</v>
      </c>
      <c r="L2066" s="37">
        <f t="shared" si="784"/>
        <v>2.5</v>
      </c>
      <c r="M2066" s="37">
        <f t="shared" si="784"/>
        <v>2.4375</v>
      </c>
      <c r="N2066" s="37">
        <f t="shared" si="784"/>
        <v>3</v>
      </c>
      <c r="O2066" s="37">
        <f t="shared" si="784"/>
        <v>7</v>
      </c>
      <c r="P2066" s="37">
        <f t="shared" si="784"/>
        <v>3.6666666666666665</v>
      </c>
      <c r="Q2066" s="37">
        <f t="shared" si="784"/>
        <v>3.5</v>
      </c>
      <c r="R2066" s="37" t="str">
        <f t="shared" si="784"/>
        <v>-</v>
      </c>
      <c r="S2066" s="37" t="str">
        <f t="shared" si="784"/>
        <v>-</v>
      </c>
      <c r="T2066" s="45">
        <f>IF(T2065&gt;0,(T2060+T2061)/T2065, "-")</f>
        <v>2.1311475409836067</v>
      </c>
      <c r="V2066" s="87"/>
    </row>
    <row r="2067" spans="1:22" ht="18" customHeight="1">
      <c r="A2067" s="102"/>
      <c r="B2067" s="53" t="s">
        <v>44</v>
      </c>
      <c r="C2067" s="59">
        <v>1</v>
      </c>
      <c r="D2067" s="59">
        <v>1</v>
      </c>
      <c r="E2067" s="59">
        <v>0</v>
      </c>
      <c r="F2067" s="59">
        <v>0.5</v>
      </c>
      <c r="G2067" s="59">
        <v>0</v>
      </c>
      <c r="H2067" s="59">
        <v>0</v>
      </c>
      <c r="I2067" s="59">
        <v>0.42859999999999998</v>
      </c>
      <c r="J2067" s="59">
        <v>0.2</v>
      </c>
      <c r="K2067" s="59">
        <v>0</v>
      </c>
      <c r="L2067" s="59">
        <v>0</v>
      </c>
      <c r="M2067" s="59">
        <v>0.25</v>
      </c>
      <c r="N2067" s="59">
        <v>1</v>
      </c>
      <c r="O2067" s="59">
        <v>1</v>
      </c>
      <c r="P2067" s="59">
        <v>0</v>
      </c>
      <c r="Q2067" s="59">
        <v>0</v>
      </c>
      <c r="R2067" s="58" t="s">
        <v>43</v>
      </c>
      <c r="S2067" s="58" t="s">
        <v>43</v>
      </c>
      <c r="T2067" s="60">
        <v>0.24590000000000001</v>
      </c>
      <c r="V2067" s="87"/>
    </row>
    <row r="2068" spans="1:22" ht="18" customHeight="1">
      <c r="A2068" s="100">
        <v>44892</v>
      </c>
      <c r="B2068" s="51" t="s">
        <v>20</v>
      </c>
      <c r="C2068" s="52">
        <v>0</v>
      </c>
      <c r="D2068" s="52">
        <v>2</v>
      </c>
      <c r="E2068" s="52">
        <v>0</v>
      </c>
      <c r="F2068" s="52">
        <v>2</v>
      </c>
      <c r="G2068" s="52">
        <v>0</v>
      </c>
      <c r="H2068" s="52">
        <v>0</v>
      </c>
      <c r="I2068" s="52">
        <v>0</v>
      </c>
      <c r="J2068" s="52">
        <v>1</v>
      </c>
      <c r="K2068" s="52">
        <v>1</v>
      </c>
      <c r="L2068" s="52">
        <v>0</v>
      </c>
      <c r="M2068" s="52">
        <v>3</v>
      </c>
      <c r="N2068" s="52">
        <v>2</v>
      </c>
      <c r="O2068" s="52">
        <v>5</v>
      </c>
      <c r="P2068" s="52">
        <v>0</v>
      </c>
      <c r="Q2068" s="52">
        <v>0</v>
      </c>
      <c r="R2068" s="52">
        <v>0</v>
      </c>
      <c r="S2068" s="52">
        <v>0</v>
      </c>
      <c r="T2068" s="11">
        <f>SUM(C2068:S2068)</f>
        <v>16</v>
      </c>
      <c r="V2068" s="87"/>
    </row>
    <row r="2069" spans="1:22" ht="18" customHeight="1">
      <c r="A2069" s="101"/>
      <c r="B2069" s="53" t="s">
        <v>21</v>
      </c>
      <c r="C2069" s="54">
        <v>4</v>
      </c>
      <c r="D2069" s="54">
        <v>6</v>
      </c>
      <c r="E2069" s="54">
        <v>1</v>
      </c>
      <c r="F2069" s="54">
        <v>6</v>
      </c>
      <c r="G2069" s="54">
        <v>3</v>
      </c>
      <c r="H2069" s="54">
        <v>3</v>
      </c>
      <c r="I2069" s="54">
        <v>9</v>
      </c>
      <c r="J2069" s="54">
        <v>26</v>
      </c>
      <c r="K2069" s="54">
        <v>7</v>
      </c>
      <c r="L2069" s="54">
        <v>5</v>
      </c>
      <c r="M2069" s="54">
        <v>36</v>
      </c>
      <c r="N2069" s="54">
        <v>6</v>
      </c>
      <c r="O2069" s="54">
        <v>11</v>
      </c>
      <c r="P2069" s="54">
        <v>2</v>
      </c>
      <c r="Q2069" s="54">
        <v>3</v>
      </c>
      <c r="R2069" s="54">
        <v>0</v>
      </c>
      <c r="S2069" s="54">
        <v>0</v>
      </c>
      <c r="T2069" s="11">
        <f>SUM(C2069:S2069)</f>
        <v>128</v>
      </c>
      <c r="V2069" s="87"/>
    </row>
    <row r="2070" spans="1:22" ht="18" customHeight="1">
      <c r="A2070" s="101"/>
      <c r="B2070" s="53" t="s">
        <v>24</v>
      </c>
      <c r="C2070" s="54">
        <v>4</v>
      </c>
      <c r="D2070" s="54">
        <v>8</v>
      </c>
      <c r="E2070" s="54">
        <v>1</v>
      </c>
      <c r="F2070" s="54">
        <v>7</v>
      </c>
      <c r="G2070" s="54">
        <v>3</v>
      </c>
      <c r="H2070" s="54">
        <v>3</v>
      </c>
      <c r="I2070" s="54">
        <v>9</v>
      </c>
      <c r="J2070" s="54">
        <v>26</v>
      </c>
      <c r="K2070" s="54">
        <v>8</v>
      </c>
      <c r="L2070" s="54">
        <v>5</v>
      </c>
      <c r="M2070" s="54">
        <v>38</v>
      </c>
      <c r="N2070" s="54">
        <v>7</v>
      </c>
      <c r="O2070" s="54">
        <v>16</v>
      </c>
      <c r="P2070" s="54">
        <v>2</v>
      </c>
      <c r="Q2070" s="54">
        <v>3</v>
      </c>
      <c r="R2070" s="54">
        <v>0</v>
      </c>
      <c r="S2070" s="54">
        <v>0</v>
      </c>
      <c r="T2070" s="11">
        <f>SUM(C2070:S2070)</f>
        <v>140</v>
      </c>
      <c r="V2070" s="87"/>
    </row>
    <row r="2071" spans="1:22" ht="18" customHeight="1">
      <c r="A2071" s="101"/>
      <c r="B2071" s="53" t="s">
        <v>25</v>
      </c>
      <c r="C2071" s="54">
        <v>0</v>
      </c>
      <c r="D2071" s="54">
        <v>0</v>
      </c>
      <c r="E2071" s="54">
        <v>0</v>
      </c>
      <c r="F2071" s="54">
        <v>1</v>
      </c>
      <c r="G2071" s="54">
        <v>0</v>
      </c>
      <c r="H2071" s="54">
        <v>0</v>
      </c>
      <c r="I2071" s="54">
        <v>0</v>
      </c>
      <c r="J2071" s="54">
        <v>1</v>
      </c>
      <c r="K2071" s="54">
        <v>0</v>
      </c>
      <c r="L2071" s="54">
        <v>0</v>
      </c>
      <c r="M2071" s="54">
        <v>1</v>
      </c>
      <c r="N2071" s="54">
        <v>1</v>
      </c>
      <c r="O2071" s="54">
        <v>0</v>
      </c>
      <c r="P2071" s="54">
        <v>0</v>
      </c>
      <c r="Q2071" s="54">
        <v>0</v>
      </c>
      <c r="R2071" s="54">
        <v>0</v>
      </c>
      <c r="S2071" s="54">
        <v>0</v>
      </c>
      <c r="T2071" s="11">
        <f>SUM(C2071:S2071)</f>
        <v>4</v>
      </c>
      <c r="V2071" s="87"/>
    </row>
    <row r="2072" spans="1:22" ht="18" customHeight="1">
      <c r="A2072" s="101"/>
      <c r="B2072" s="53" t="s">
        <v>26</v>
      </c>
      <c r="C2072" s="36">
        <f t="shared" ref="C2072:N2072" si="785">IF(C2070+C2071&gt;0, C2071/(C2070+C2071), "-")</f>
        <v>0</v>
      </c>
      <c r="D2072" s="36">
        <f t="shared" si="785"/>
        <v>0</v>
      </c>
      <c r="E2072" s="36">
        <f t="shared" si="785"/>
        <v>0</v>
      </c>
      <c r="F2072" s="36">
        <f t="shared" si="785"/>
        <v>0.125</v>
      </c>
      <c r="G2072" s="36">
        <f t="shared" si="785"/>
        <v>0</v>
      </c>
      <c r="H2072" s="36">
        <f t="shared" si="785"/>
        <v>0</v>
      </c>
      <c r="I2072" s="36">
        <f t="shared" si="785"/>
        <v>0</v>
      </c>
      <c r="J2072" s="36">
        <f t="shared" si="785"/>
        <v>3.7037037037037035E-2</v>
      </c>
      <c r="K2072" s="36">
        <f t="shared" si="785"/>
        <v>0</v>
      </c>
      <c r="L2072" s="36">
        <f t="shared" si="785"/>
        <v>0</v>
      </c>
      <c r="M2072" s="36">
        <f t="shared" si="785"/>
        <v>2.564102564102564E-2</v>
      </c>
      <c r="N2072" s="36">
        <f t="shared" si="785"/>
        <v>0.125</v>
      </c>
      <c r="O2072" s="36">
        <f t="shared" ref="O2072" si="786">IF(O2070+O2071&gt;0, O2071/(O2070+O2071), "-")</f>
        <v>0</v>
      </c>
      <c r="P2072" s="36">
        <f t="shared" ref="P2072:Q2072" si="787">IF(P2070+P2071&gt;0, P2071/(P2070+P2071), "-")</f>
        <v>0</v>
      </c>
      <c r="Q2072" s="36">
        <f t="shared" si="787"/>
        <v>0</v>
      </c>
      <c r="R2072" s="36" t="str">
        <f t="shared" ref="R2072:T2072" si="788">IF(R2070+R2071&gt;0, R2071/(R2070+R2071), "-")</f>
        <v>-</v>
      </c>
      <c r="S2072" s="36" t="str">
        <f t="shared" si="788"/>
        <v>-</v>
      </c>
      <c r="T2072" s="40">
        <f t="shared" si="788"/>
        <v>2.7777777777777776E-2</v>
      </c>
      <c r="V2072" s="87"/>
    </row>
    <row r="2073" spans="1:22" ht="18" customHeight="1">
      <c r="A2073" s="101"/>
      <c r="B2073" s="53" t="s">
        <v>22</v>
      </c>
      <c r="C2073" s="54">
        <v>3</v>
      </c>
      <c r="D2073" s="54">
        <v>1</v>
      </c>
      <c r="E2073" s="54">
        <v>1</v>
      </c>
      <c r="F2073" s="54">
        <v>7</v>
      </c>
      <c r="G2073" s="54">
        <v>2</v>
      </c>
      <c r="H2073" s="54">
        <v>3</v>
      </c>
      <c r="I2073" s="54">
        <v>8</v>
      </c>
      <c r="J2073" s="54">
        <v>24</v>
      </c>
      <c r="K2073" s="54">
        <v>6</v>
      </c>
      <c r="L2073" s="54">
        <v>2</v>
      </c>
      <c r="M2073" s="54">
        <v>16</v>
      </c>
      <c r="N2073" s="54">
        <v>4</v>
      </c>
      <c r="O2073" s="54">
        <v>1</v>
      </c>
      <c r="P2073" s="54">
        <v>2</v>
      </c>
      <c r="Q2073" s="54">
        <v>3</v>
      </c>
      <c r="R2073" s="54">
        <v>0</v>
      </c>
      <c r="S2073" s="54">
        <v>0</v>
      </c>
      <c r="T2073" s="11">
        <f>SUM(C2073:S2073)</f>
        <v>83</v>
      </c>
      <c r="V2073" s="87"/>
    </row>
    <row r="2074" spans="1:22" ht="18" customHeight="1">
      <c r="A2074" s="101"/>
      <c r="B2074" s="53" t="s">
        <v>23</v>
      </c>
      <c r="C2074" s="37">
        <f t="shared" ref="C2074:S2074" si="789">IF(C2073&gt;0,(C2068+C2069)/C2073, "-")</f>
        <v>1.3333333333333333</v>
      </c>
      <c r="D2074" s="37">
        <f t="shared" si="789"/>
        <v>8</v>
      </c>
      <c r="E2074" s="37">
        <f t="shared" si="789"/>
        <v>1</v>
      </c>
      <c r="F2074" s="37">
        <f t="shared" si="789"/>
        <v>1.1428571428571428</v>
      </c>
      <c r="G2074" s="37">
        <f t="shared" si="789"/>
        <v>1.5</v>
      </c>
      <c r="H2074" s="37">
        <f t="shared" si="789"/>
        <v>1</v>
      </c>
      <c r="I2074" s="37">
        <f t="shared" si="789"/>
        <v>1.125</v>
      </c>
      <c r="J2074" s="37">
        <f t="shared" si="789"/>
        <v>1.125</v>
      </c>
      <c r="K2074" s="37">
        <f t="shared" si="789"/>
        <v>1.3333333333333333</v>
      </c>
      <c r="L2074" s="37">
        <f t="shared" si="789"/>
        <v>2.5</v>
      </c>
      <c r="M2074" s="37">
        <f t="shared" si="789"/>
        <v>2.4375</v>
      </c>
      <c r="N2074" s="37">
        <f t="shared" si="789"/>
        <v>2</v>
      </c>
      <c r="O2074" s="37">
        <f t="shared" si="789"/>
        <v>16</v>
      </c>
      <c r="P2074" s="37">
        <f t="shared" si="789"/>
        <v>1</v>
      </c>
      <c r="Q2074" s="37">
        <f t="shared" si="789"/>
        <v>1</v>
      </c>
      <c r="R2074" s="37" t="str">
        <f t="shared" si="789"/>
        <v>-</v>
      </c>
      <c r="S2074" s="37" t="str">
        <f t="shared" si="789"/>
        <v>-</v>
      </c>
      <c r="T2074" s="45">
        <f>IF(T2073&gt;0,(T2068+T2069)/T2073, "-")</f>
        <v>1.7349397590361446</v>
      </c>
      <c r="V2074" s="87"/>
    </row>
    <row r="2075" spans="1:22" ht="18" customHeight="1">
      <c r="A2075" s="102"/>
      <c r="B2075" s="53" t="s">
        <v>44</v>
      </c>
      <c r="C2075" s="59">
        <v>0</v>
      </c>
      <c r="D2075" s="59">
        <v>1</v>
      </c>
      <c r="E2075" s="59">
        <v>1</v>
      </c>
      <c r="F2075" s="59">
        <v>0</v>
      </c>
      <c r="G2075" s="59">
        <v>0.5</v>
      </c>
      <c r="H2075" s="59">
        <v>0.33329999999999999</v>
      </c>
      <c r="I2075" s="59">
        <v>0.25</v>
      </c>
      <c r="J2075" s="59">
        <v>0.29170000000000001</v>
      </c>
      <c r="K2075" s="59">
        <v>0.16669999999999999</v>
      </c>
      <c r="L2075" s="59">
        <v>0</v>
      </c>
      <c r="M2075" s="59">
        <v>0.125</v>
      </c>
      <c r="N2075" s="59">
        <v>0</v>
      </c>
      <c r="O2075" s="59">
        <v>1</v>
      </c>
      <c r="P2075" s="59">
        <v>0</v>
      </c>
      <c r="Q2075" s="59">
        <v>0</v>
      </c>
      <c r="R2075" s="58" t="s">
        <v>43</v>
      </c>
      <c r="S2075" s="58" t="s">
        <v>43</v>
      </c>
      <c r="T2075" s="60">
        <v>0.20480000000000001</v>
      </c>
      <c r="V2075" s="87"/>
    </row>
    <row r="2076" spans="1:22" ht="18" customHeight="1">
      <c r="A2076" s="100">
        <v>44893</v>
      </c>
      <c r="B2076" s="51" t="s">
        <v>20</v>
      </c>
      <c r="C2076" s="52">
        <v>0</v>
      </c>
      <c r="D2076" s="52">
        <v>1</v>
      </c>
      <c r="E2076" s="52">
        <v>0</v>
      </c>
      <c r="F2076" s="52">
        <v>0</v>
      </c>
      <c r="G2076" s="52">
        <v>3</v>
      </c>
      <c r="H2076" s="52">
        <v>0</v>
      </c>
      <c r="I2076" s="52">
        <v>1</v>
      </c>
      <c r="J2076" s="52">
        <v>2</v>
      </c>
      <c r="K2076" s="52">
        <v>1</v>
      </c>
      <c r="L2076" s="52">
        <v>0</v>
      </c>
      <c r="M2076" s="52">
        <v>5</v>
      </c>
      <c r="N2076" s="52">
        <v>0</v>
      </c>
      <c r="O2076" s="52">
        <v>6</v>
      </c>
      <c r="P2076" s="52">
        <v>1</v>
      </c>
      <c r="Q2076" s="52">
        <v>0</v>
      </c>
      <c r="R2076" s="52">
        <v>0</v>
      </c>
      <c r="S2076" s="52">
        <v>0</v>
      </c>
      <c r="T2076" s="11">
        <f>SUM(C2076:S2076)</f>
        <v>20</v>
      </c>
      <c r="V2076" s="97"/>
    </row>
    <row r="2077" spans="1:22" ht="18" customHeight="1">
      <c r="A2077" s="101"/>
      <c r="B2077" s="53" t="s">
        <v>21</v>
      </c>
      <c r="C2077" s="54">
        <v>4</v>
      </c>
      <c r="D2077" s="54">
        <v>7</v>
      </c>
      <c r="E2077" s="54">
        <v>5</v>
      </c>
      <c r="F2077" s="54">
        <v>11</v>
      </c>
      <c r="G2077" s="54">
        <v>4</v>
      </c>
      <c r="H2077" s="54">
        <v>4</v>
      </c>
      <c r="I2077" s="54">
        <v>5</v>
      </c>
      <c r="J2077" s="54">
        <v>14</v>
      </c>
      <c r="K2077" s="54">
        <v>8</v>
      </c>
      <c r="L2077" s="54">
        <v>17</v>
      </c>
      <c r="M2077" s="54">
        <v>43</v>
      </c>
      <c r="N2077" s="54">
        <v>6</v>
      </c>
      <c r="O2077" s="54">
        <v>14</v>
      </c>
      <c r="P2077" s="54">
        <v>13</v>
      </c>
      <c r="Q2077" s="54">
        <v>3</v>
      </c>
      <c r="R2077" s="54">
        <v>0</v>
      </c>
      <c r="S2077" s="54">
        <v>0</v>
      </c>
      <c r="T2077" s="11">
        <f>SUM(C2077:S2077)</f>
        <v>158</v>
      </c>
      <c r="V2077" s="97"/>
    </row>
    <row r="2078" spans="1:22" ht="18" customHeight="1">
      <c r="A2078" s="101"/>
      <c r="B2078" s="53" t="s">
        <v>24</v>
      </c>
      <c r="C2078" s="54">
        <v>4</v>
      </c>
      <c r="D2078" s="54">
        <v>7</v>
      </c>
      <c r="E2078" s="54">
        <v>5</v>
      </c>
      <c r="F2078" s="54">
        <v>11</v>
      </c>
      <c r="G2078" s="54">
        <v>7</v>
      </c>
      <c r="H2078" s="54">
        <v>2</v>
      </c>
      <c r="I2078" s="54">
        <v>6</v>
      </c>
      <c r="J2078" s="54">
        <v>16</v>
      </c>
      <c r="K2078" s="54">
        <v>9</v>
      </c>
      <c r="L2078" s="54">
        <v>17</v>
      </c>
      <c r="M2078" s="54">
        <v>48</v>
      </c>
      <c r="N2078" s="54">
        <v>6</v>
      </c>
      <c r="O2078" s="54">
        <v>19</v>
      </c>
      <c r="P2078" s="54">
        <v>12</v>
      </c>
      <c r="Q2078" s="54">
        <v>3</v>
      </c>
      <c r="R2078" s="54">
        <v>0</v>
      </c>
      <c r="S2078" s="54">
        <v>0</v>
      </c>
      <c r="T2078" s="11">
        <f>SUM(C2078:S2078)</f>
        <v>172</v>
      </c>
      <c r="V2078" s="97"/>
    </row>
    <row r="2079" spans="1:22" ht="18" customHeight="1">
      <c r="A2079" s="101"/>
      <c r="B2079" s="53" t="s">
        <v>25</v>
      </c>
      <c r="C2079" s="54">
        <v>0</v>
      </c>
      <c r="D2079" s="54">
        <v>1</v>
      </c>
      <c r="E2079" s="54">
        <v>0</v>
      </c>
      <c r="F2079" s="54">
        <v>0</v>
      </c>
      <c r="G2079" s="54">
        <v>0</v>
      </c>
      <c r="H2079" s="54">
        <v>2</v>
      </c>
      <c r="I2079" s="54">
        <v>0</v>
      </c>
      <c r="J2079" s="54">
        <v>0</v>
      </c>
      <c r="K2079" s="54">
        <v>0</v>
      </c>
      <c r="L2079" s="54">
        <v>0</v>
      </c>
      <c r="M2079" s="54">
        <v>0</v>
      </c>
      <c r="N2079" s="54">
        <v>0</v>
      </c>
      <c r="O2079" s="54">
        <v>1</v>
      </c>
      <c r="P2079" s="54">
        <v>2</v>
      </c>
      <c r="Q2079" s="54">
        <v>0</v>
      </c>
      <c r="R2079" s="54">
        <v>0</v>
      </c>
      <c r="S2079" s="54">
        <v>0</v>
      </c>
      <c r="T2079" s="11">
        <f>SUM(C2079:S2079)</f>
        <v>6</v>
      </c>
      <c r="V2079" s="97"/>
    </row>
    <row r="2080" spans="1:22" ht="18" customHeight="1">
      <c r="A2080" s="101"/>
      <c r="B2080" s="53" t="s">
        <v>26</v>
      </c>
      <c r="C2080" s="36">
        <f t="shared" ref="C2080:F2080" si="790">IF(C2078+C2079&gt;0, C2079/(C2078+C2079), "-")</f>
        <v>0</v>
      </c>
      <c r="D2080" s="36">
        <f t="shared" si="790"/>
        <v>0.125</v>
      </c>
      <c r="E2080" s="36">
        <f t="shared" si="790"/>
        <v>0</v>
      </c>
      <c r="F2080" s="36">
        <f t="shared" si="790"/>
        <v>0</v>
      </c>
      <c r="G2080" s="36">
        <f t="shared" ref="G2080" si="791">IF(G2078+G2079&gt;0, G2079/(G2078+G2079), "-")</f>
        <v>0</v>
      </c>
      <c r="H2080" s="36">
        <f t="shared" ref="H2080:I2080" si="792">IF(H2078+H2079&gt;0, H2079/(H2078+H2079), "-")</f>
        <v>0.5</v>
      </c>
      <c r="I2080" s="36">
        <f t="shared" si="792"/>
        <v>0</v>
      </c>
      <c r="J2080" s="36">
        <f t="shared" ref="J2080:K2080" si="793">IF(J2078+J2079&gt;0, J2079/(J2078+J2079), "-")</f>
        <v>0</v>
      </c>
      <c r="K2080" s="36">
        <f t="shared" si="793"/>
        <v>0</v>
      </c>
      <c r="L2080" s="36">
        <f t="shared" ref="L2080:M2080" si="794">IF(L2078+L2079&gt;0, L2079/(L2078+L2079), "-")</f>
        <v>0</v>
      </c>
      <c r="M2080" s="36">
        <f t="shared" si="794"/>
        <v>0</v>
      </c>
      <c r="N2080" s="36">
        <f t="shared" ref="N2080:O2080" si="795">IF(N2078+N2079&gt;0, N2079/(N2078+N2079), "-")</f>
        <v>0</v>
      </c>
      <c r="O2080" s="36">
        <f t="shared" si="795"/>
        <v>0.05</v>
      </c>
      <c r="P2080" s="36">
        <f t="shared" ref="P2080:Q2080" si="796">IF(P2078+P2079&gt;0, P2079/(P2078+P2079), "-")</f>
        <v>0.14285714285714285</v>
      </c>
      <c r="Q2080" s="36">
        <f t="shared" si="796"/>
        <v>0</v>
      </c>
      <c r="R2080" s="36" t="str">
        <f t="shared" ref="R2080:T2080" si="797">IF(R2078+R2079&gt;0, R2079/(R2078+R2079), "-")</f>
        <v>-</v>
      </c>
      <c r="S2080" s="36" t="str">
        <f t="shared" si="797"/>
        <v>-</v>
      </c>
      <c r="T2080" s="40">
        <f t="shared" si="797"/>
        <v>3.3707865168539325E-2</v>
      </c>
      <c r="V2080" s="97"/>
    </row>
    <row r="2081" spans="1:22" ht="18" customHeight="1">
      <c r="A2081" s="101"/>
      <c r="B2081" s="53" t="s">
        <v>22</v>
      </c>
      <c r="C2081" s="54">
        <v>2</v>
      </c>
      <c r="D2081" s="54">
        <v>1</v>
      </c>
      <c r="E2081" s="54">
        <v>3</v>
      </c>
      <c r="F2081" s="54">
        <v>8</v>
      </c>
      <c r="G2081" s="54">
        <v>4</v>
      </c>
      <c r="H2081" s="54">
        <v>3</v>
      </c>
      <c r="I2081" s="54">
        <v>5</v>
      </c>
      <c r="J2081" s="54">
        <v>9</v>
      </c>
      <c r="K2081" s="54">
        <v>7</v>
      </c>
      <c r="L2081" s="54">
        <v>6</v>
      </c>
      <c r="M2081" s="54">
        <v>24</v>
      </c>
      <c r="N2081" s="54">
        <v>2</v>
      </c>
      <c r="O2081" s="54">
        <v>5</v>
      </c>
      <c r="P2081" s="54">
        <v>7</v>
      </c>
      <c r="Q2081" s="54">
        <v>2</v>
      </c>
      <c r="R2081" s="54">
        <v>0</v>
      </c>
      <c r="S2081" s="54">
        <v>0</v>
      </c>
      <c r="T2081" s="11">
        <f>SUM(C2081:S2081)</f>
        <v>88</v>
      </c>
      <c r="V2081" s="97"/>
    </row>
    <row r="2082" spans="1:22" ht="18" customHeight="1">
      <c r="A2082" s="101"/>
      <c r="B2082" s="53" t="s">
        <v>23</v>
      </c>
      <c r="C2082" s="37">
        <f t="shared" ref="C2082:S2082" si="798">IF(C2081&gt;0,(C2076+C2077)/C2081, "-")</f>
        <v>2</v>
      </c>
      <c r="D2082" s="37">
        <f t="shared" si="798"/>
        <v>8</v>
      </c>
      <c r="E2082" s="37">
        <f t="shared" si="798"/>
        <v>1.6666666666666667</v>
      </c>
      <c r="F2082" s="37">
        <f t="shared" si="798"/>
        <v>1.375</v>
      </c>
      <c r="G2082" s="37">
        <f t="shared" si="798"/>
        <v>1.75</v>
      </c>
      <c r="H2082" s="37">
        <f t="shared" si="798"/>
        <v>1.3333333333333333</v>
      </c>
      <c r="I2082" s="37">
        <f t="shared" si="798"/>
        <v>1.2</v>
      </c>
      <c r="J2082" s="37">
        <f t="shared" si="798"/>
        <v>1.7777777777777777</v>
      </c>
      <c r="K2082" s="37">
        <f t="shared" si="798"/>
        <v>1.2857142857142858</v>
      </c>
      <c r="L2082" s="37">
        <f t="shared" si="798"/>
        <v>2.8333333333333335</v>
      </c>
      <c r="M2082" s="37">
        <f t="shared" si="798"/>
        <v>2</v>
      </c>
      <c r="N2082" s="37">
        <f t="shared" si="798"/>
        <v>3</v>
      </c>
      <c r="O2082" s="37">
        <f t="shared" si="798"/>
        <v>4</v>
      </c>
      <c r="P2082" s="37">
        <f t="shared" si="798"/>
        <v>2</v>
      </c>
      <c r="Q2082" s="37">
        <f t="shared" si="798"/>
        <v>1.5</v>
      </c>
      <c r="R2082" s="37" t="str">
        <f t="shared" si="798"/>
        <v>-</v>
      </c>
      <c r="S2082" s="37" t="str">
        <f t="shared" si="798"/>
        <v>-</v>
      </c>
      <c r="T2082" s="45">
        <f>IF(T2081&gt;0,(T2076+T2077)/T2081, "-")</f>
        <v>2.0227272727272729</v>
      </c>
      <c r="V2082" s="97"/>
    </row>
    <row r="2083" spans="1:22" ht="18" customHeight="1">
      <c r="A2083" s="102"/>
      <c r="B2083" s="53" t="s">
        <v>44</v>
      </c>
      <c r="C2083" s="59">
        <v>0</v>
      </c>
      <c r="D2083" s="59">
        <v>0</v>
      </c>
      <c r="E2083" s="59">
        <v>0</v>
      </c>
      <c r="F2083" s="59">
        <v>0.375</v>
      </c>
      <c r="G2083" s="59">
        <v>0</v>
      </c>
      <c r="H2083" s="59">
        <v>0</v>
      </c>
      <c r="I2083" s="59">
        <v>0.2</v>
      </c>
      <c r="J2083" s="59">
        <v>0.33329999999999999</v>
      </c>
      <c r="K2083" s="59">
        <v>0.28570000000000001</v>
      </c>
      <c r="L2083" s="59">
        <v>0</v>
      </c>
      <c r="M2083" s="59">
        <v>0.33329999999999999</v>
      </c>
      <c r="N2083" s="59">
        <v>0</v>
      </c>
      <c r="O2083" s="59">
        <v>0</v>
      </c>
      <c r="P2083" s="59">
        <v>0</v>
      </c>
      <c r="Q2083" s="59">
        <v>0</v>
      </c>
      <c r="R2083" s="58" t="s">
        <v>43</v>
      </c>
      <c r="S2083" s="58" t="s">
        <v>43</v>
      </c>
      <c r="T2083" s="60">
        <v>0.19320000000000001</v>
      </c>
      <c r="V2083" s="97"/>
    </row>
    <row r="2084" spans="1:22" ht="18" customHeight="1">
      <c r="A2084" s="100">
        <v>44894</v>
      </c>
      <c r="B2084" s="51" t="s">
        <v>20</v>
      </c>
      <c r="C2084" s="52">
        <v>0</v>
      </c>
      <c r="D2084" s="52">
        <v>3</v>
      </c>
      <c r="E2084" s="52">
        <v>1</v>
      </c>
      <c r="F2084" s="52">
        <v>0</v>
      </c>
      <c r="G2084" s="52">
        <v>1</v>
      </c>
      <c r="H2084" s="52">
        <v>0</v>
      </c>
      <c r="I2084" s="52">
        <v>0</v>
      </c>
      <c r="J2084" s="52">
        <v>1</v>
      </c>
      <c r="K2084" s="52">
        <v>0</v>
      </c>
      <c r="L2084" s="52">
        <v>0</v>
      </c>
      <c r="M2084" s="52">
        <v>3</v>
      </c>
      <c r="N2084" s="52">
        <v>0</v>
      </c>
      <c r="O2084" s="52">
        <v>1</v>
      </c>
      <c r="P2084" s="52">
        <v>1</v>
      </c>
      <c r="Q2084" s="52">
        <v>0</v>
      </c>
      <c r="R2084" s="52">
        <v>0</v>
      </c>
      <c r="S2084" s="52">
        <v>0</v>
      </c>
      <c r="T2084" s="11">
        <f>SUM(C2084:S2084)</f>
        <v>11</v>
      </c>
      <c r="V2084" s="98"/>
    </row>
    <row r="2085" spans="1:22" ht="18" customHeight="1">
      <c r="A2085" s="101"/>
      <c r="B2085" s="53" t="s">
        <v>21</v>
      </c>
      <c r="C2085" s="54">
        <v>8</v>
      </c>
      <c r="D2085" s="54">
        <v>10</v>
      </c>
      <c r="E2085" s="54">
        <v>7</v>
      </c>
      <c r="F2085" s="54">
        <v>6</v>
      </c>
      <c r="G2085" s="54">
        <v>15</v>
      </c>
      <c r="H2085" s="54">
        <v>6</v>
      </c>
      <c r="I2085" s="54">
        <v>5</v>
      </c>
      <c r="J2085" s="54">
        <v>25</v>
      </c>
      <c r="K2085" s="54">
        <v>6</v>
      </c>
      <c r="L2085" s="54">
        <v>8</v>
      </c>
      <c r="M2085" s="54">
        <v>41</v>
      </c>
      <c r="N2085" s="54">
        <v>1</v>
      </c>
      <c r="O2085" s="54">
        <v>20</v>
      </c>
      <c r="P2085" s="54">
        <v>10</v>
      </c>
      <c r="Q2085" s="54">
        <v>6</v>
      </c>
      <c r="R2085" s="54">
        <v>2</v>
      </c>
      <c r="S2085" s="54">
        <v>0</v>
      </c>
      <c r="T2085" s="11">
        <f>SUM(C2085:S2085)</f>
        <v>176</v>
      </c>
      <c r="V2085" s="98"/>
    </row>
    <row r="2086" spans="1:22" ht="18" customHeight="1">
      <c r="A2086" s="101"/>
      <c r="B2086" s="53" t="s">
        <v>24</v>
      </c>
      <c r="C2086" s="54">
        <v>7</v>
      </c>
      <c r="D2086" s="54">
        <v>11</v>
      </c>
      <c r="E2086" s="54">
        <v>8</v>
      </c>
      <c r="F2086" s="54">
        <v>6</v>
      </c>
      <c r="G2086" s="54">
        <v>15</v>
      </c>
      <c r="H2086" s="54">
        <v>6</v>
      </c>
      <c r="I2086" s="54">
        <v>5</v>
      </c>
      <c r="J2086" s="54">
        <v>24</v>
      </c>
      <c r="K2086" s="54">
        <v>5</v>
      </c>
      <c r="L2086" s="54">
        <v>8</v>
      </c>
      <c r="M2086" s="54">
        <v>43</v>
      </c>
      <c r="N2086" s="54">
        <v>1</v>
      </c>
      <c r="O2086" s="54">
        <v>19</v>
      </c>
      <c r="P2086" s="54">
        <v>9</v>
      </c>
      <c r="Q2086" s="54">
        <v>6</v>
      </c>
      <c r="R2086" s="54">
        <v>2</v>
      </c>
      <c r="S2086" s="54">
        <v>0</v>
      </c>
      <c r="T2086" s="11">
        <f>SUM(C2086:S2086)</f>
        <v>175</v>
      </c>
      <c r="V2086" s="98"/>
    </row>
    <row r="2087" spans="1:22" ht="18" customHeight="1">
      <c r="A2087" s="101"/>
      <c r="B2087" s="53" t="s">
        <v>25</v>
      </c>
      <c r="C2087" s="54">
        <v>1</v>
      </c>
      <c r="D2087" s="54">
        <v>2</v>
      </c>
      <c r="E2087" s="54">
        <v>0</v>
      </c>
      <c r="F2087" s="54">
        <v>0</v>
      </c>
      <c r="G2087" s="54">
        <v>1</v>
      </c>
      <c r="H2087" s="54">
        <v>0</v>
      </c>
      <c r="I2087" s="54">
        <v>0</v>
      </c>
      <c r="J2087" s="54">
        <v>2</v>
      </c>
      <c r="K2087" s="54">
        <v>1</v>
      </c>
      <c r="L2087" s="54">
        <v>0</v>
      </c>
      <c r="M2087" s="54">
        <v>1</v>
      </c>
      <c r="N2087" s="54">
        <v>0</v>
      </c>
      <c r="O2087" s="54">
        <v>2</v>
      </c>
      <c r="P2087" s="54">
        <v>2</v>
      </c>
      <c r="Q2087" s="54">
        <v>0</v>
      </c>
      <c r="R2087" s="54">
        <v>0</v>
      </c>
      <c r="S2087" s="54">
        <v>0</v>
      </c>
      <c r="T2087" s="11">
        <f>SUM(C2087:S2087)</f>
        <v>12</v>
      </c>
      <c r="V2087" s="98"/>
    </row>
    <row r="2088" spans="1:22" ht="18" customHeight="1">
      <c r="A2088" s="101"/>
      <c r="B2088" s="53" t="s">
        <v>26</v>
      </c>
      <c r="C2088" s="36">
        <f t="shared" ref="C2088:F2088" si="799">IF(C2086+C2087&gt;0, C2087/(C2086+C2087), "-")</f>
        <v>0.125</v>
      </c>
      <c r="D2088" s="36">
        <f t="shared" si="799"/>
        <v>0.15384615384615385</v>
      </c>
      <c r="E2088" s="36">
        <f t="shared" si="799"/>
        <v>0</v>
      </c>
      <c r="F2088" s="36">
        <f t="shared" si="799"/>
        <v>0</v>
      </c>
      <c r="G2088" s="36">
        <f t="shared" ref="G2088" si="800">IF(G2086+G2087&gt;0, G2087/(G2086+G2087), "-")</f>
        <v>6.25E-2</v>
      </c>
      <c r="H2088" s="36">
        <f t="shared" ref="H2088:I2088" si="801">IF(H2086+H2087&gt;0, H2087/(H2086+H2087), "-")</f>
        <v>0</v>
      </c>
      <c r="I2088" s="36">
        <f t="shared" si="801"/>
        <v>0</v>
      </c>
      <c r="J2088" s="36">
        <f t="shared" ref="J2088:K2088" si="802">IF(J2086+J2087&gt;0, J2087/(J2086+J2087), "-")</f>
        <v>7.6923076923076927E-2</v>
      </c>
      <c r="K2088" s="36">
        <f t="shared" si="802"/>
        <v>0.16666666666666666</v>
      </c>
      <c r="L2088" s="36">
        <f t="shared" ref="L2088:M2088" si="803">IF(L2086+L2087&gt;0, L2087/(L2086+L2087), "-")</f>
        <v>0</v>
      </c>
      <c r="M2088" s="36">
        <f t="shared" si="803"/>
        <v>2.2727272727272728E-2</v>
      </c>
      <c r="N2088" s="36">
        <f t="shared" ref="N2088:O2088" si="804">IF(N2086+N2087&gt;0, N2087/(N2086+N2087), "-")</f>
        <v>0</v>
      </c>
      <c r="O2088" s="36">
        <f t="shared" si="804"/>
        <v>9.5238095238095233E-2</v>
      </c>
      <c r="P2088" s="36">
        <f t="shared" ref="P2088:Q2088" si="805">IF(P2086+P2087&gt;0, P2087/(P2086+P2087), "-")</f>
        <v>0.18181818181818182</v>
      </c>
      <c r="Q2088" s="36">
        <f t="shared" si="805"/>
        <v>0</v>
      </c>
      <c r="R2088" s="36">
        <f t="shared" ref="R2088:T2088" si="806">IF(R2086+R2087&gt;0, R2087/(R2086+R2087), "-")</f>
        <v>0</v>
      </c>
      <c r="S2088" s="36" t="str">
        <f t="shared" si="806"/>
        <v>-</v>
      </c>
      <c r="T2088" s="40">
        <f t="shared" si="806"/>
        <v>6.4171122994652413E-2</v>
      </c>
      <c r="V2088" s="98"/>
    </row>
    <row r="2089" spans="1:22" ht="18" customHeight="1">
      <c r="A2089" s="101"/>
      <c r="B2089" s="53" t="s">
        <v>22</v>
      </c>
      <c r="C2089" s="54">
        <v>7</v>
      </c>
      <c r="D2089" s="54">
        <v>2</v>
      </c>
      <c r="E2089" s="54">
        <v>6</v>
      </c>
      <c r="F2089" s="54">
        <v>6</v>
      </c>
      <c r="G2089" s="54">
        <v>10</v>
      </c>
      <c r="H2089" s="54">
        <v>5</v>
      </c>
      <c r="I2089" s="54">
        <v>5</v>
      </c>
      <c r="J2089" s="54">
        <v>15</v>
      </c>
      <c r="K2089" s="54">
        <v>5</v>
      </c>
      <c r="L2089" s="54">
        <v>3</v>
      </c>
      <c r="M2089" s="54">
        <v>24</v>
      </c>
      <c r="N2089" s="54">
        <v>1</v>
      </c>
      <c r="O2089" s="54">
        <v>5</v>
      </c>
      <c r="P2089" s="54">
        <v>4</v>
      </c>
      <c r="Q2089" s="54">
        <v>4</v>
      </c>
      <c r="R2089" s="54">
        <v>1</v>
      </c>
      <c r="S2089" s="54">
        <v>0</v>
      </c>
      <c r="T2089" s="11">
        <f>SUM(C2089:S2089)</f>
        <v>103</v>
      </c>
      <c r="V2089" s="98"/>
    </row>
    <row r="2090" spans="1:22" ht="18" customHeight="1">
      <c r="A2090" s="101"/>
      <c r="B2090" s="53" t="s">
        <v>23</v>
      </c>
      <c r="C2090" s="37">
        <f t="shared" ref="C2090:S2090" si="807">IF(C2089&gt;0,(C2084+C2085)/C2089, "-")</f>
        <v>1.1428571428571428</v>
      </c>
      <c r="D2090" s="37">
        <f t="shared" si="807"/>
        <v>6.5</v>
      </c>
      <c r="E2090" s="37">
        <f t="shared" si="807"/>
        <v>1.3333333333333333</v>
      </c>
      <c r="F2090" s="37">
        <f t="shared" si="807"/>
        <v>1</v>
      </c>
      <c r="G2090" s="37">
        <f t="shared" si="807"/>
        <v>1.6</v>
      </c>
      <c r="H2090" s="37">
        <f t="shared" si="807"/>
        <v>1.2</v>
      </c>
      <c r="I2090" s="37">
        <f t="shared" si="807"/>
        <v>1</v>
      </c>
      <c r="J2090" s="37">
        <f t="shared" si="807"/>
        <v>1.7333333333333334</v>
      </c>
      <c r="K2090" s="37">
        <f t="shared" si="807"/>
        <v>1.2</v>
      </c>
      <c r="L2090" s="37">
        <f t="shared" si="807"/>
        <v>2.6666666666666665</v>
      </c>
      <c r="M2090" s="37">
        <f t="shared" si="807"/>
        <v>1.8333333333333333</v>
      </c>
      <c r="N2090" s="37">
        <f t="shared" si="807"/>
        <v>1</v>
      </c>
      <c r="O2090" s="37">
        <f t="shared" si="807"/>
        <v>4.2</v>
      </c>
      <c r="P2090" s="37">
        <f t="shared" si="807"/>
        <v>2.75</v>
      </c>
      <c r="Q2090" s="37">
        <f t="shared" si="807"/>
        <v>1.5</v>
      </c>
      <c r="R2090" s="37">
        <f t="shared" si="807"/>
        <v>2</v>
      </c>
      <c r="S2090" s="37" t="str">
        <f t="shared" si="807"/>
        <v>-</v>
      </c>
      <c r="T2090" s="45">
        <f>IF(T2089&gt;0,(T2084+T2085)/T2089, "-")</f>
        <v>1.8155339805825244</v>
      </c>
      <c r="V2090" s="98"/>
    </row>
    <row r="2091" spans="1:22" ht="18" customHeight="1">
      <c r="A2091" s="102"/>
      <c r="B2091" s="53" t="s">
        <v>44</v>
      </c>
      <c r="C2091" s="59">
        <v>0</v>
      </c>
      <c r="D2091" s="59">
        <v>0</v>
      </c>
      <c r="E2091" s="59">
        <v>0</v>
      </c>
      <c r="F2091" s="59">
        <v>0</v>
      </c>
      <c r="G2091" s="59">
        <v>0</v>
      </c>
      <c r="H2091" s="59">
        <v>0</v>
      </c>
      <c r="I2091" s="59">
        <v>0</v>
      </c>
      <c r="J2091" s="59">
        <v>0.2</v>
      </c>
      <c r="K2091" s="59">
        <v>0.2</v>
      </c>
      <c r="L2091" s="59">
        <v>0</v>
      </c>
      <c r="M2091" s="59">
        <v>0.20830000000000001</v>
      </c>
      <c r="N2091" s="59">
        <v>1</v>
      </c>
      <c r="O2091" s="59">
        <v>0</v>
      </c>
      <c r="P2091" s="59">
        <v>0</v>
      </c>
      <c r="Q2091" s="59">
        <v>0.25</v>
      </c>
      <c r="R2091" s="59">
        <v>0</v>
      </c>
      <c r="S2091" s="58" t="s">
        <v>43</v>
      </c>
      <c r="T2091" s="60">
        <v>0.10680000000000001</v>
      </c>
      <c r="V2091" s="98"/>
    </row>
    <row r="2092" spans="1:22" ht="18" customHeight="1">
      <c r="A2092" s="100">
        <v>44895</v>
      </c>
      <c r="B2092" s="51" t="s">
        <v>20</v>
      </c>
      <c r="C2092" s="52">
        <v>0</v>
      </c>
      <c r="D2092" s="52">
        <v>0</v>
      </c>
      <c r="E2092" s="52">
        <v>2</v>
      </c>
      <c r="F2092" s="52">
        <v>4</v>
      </c>
      <c r="G2092" s="52">
        <v>0</v>
      </c>
      <c r="H2092" s="52">
        <v>0</v>
      </c>
      <c r="I2092" s="52">
        <v>0</v>
      </c>
      <c r="J2092" s="52">
        <v>5</v>
      </c>
      <c r="K2092" s="52">
        <v>2</v>
      </c>
      <c r="L2092" s="52">
        <v>0</v>
      </c>
      <c r="M2092" s="52">
        <v>7</v>
      </c>
      <c r="N2092" s="52">
        <v>0</v>
      </c>
      <c r="O2092" s="52">
        <v>1</v>
      </c>
      <c r="P2092" s="52">
        <v>1</v>
      </c>
      <c r="Q2092" s="52">
        <v>1</v>
      </c>
      <c r="R2092" s="52">
        <v>0</v>
      </c>
      <c r="S2092" s="52">
        <v>0</v>
      </c>
      <c r="T2092" s="11">
        <f>SUM(C2092:S2092)</f>
        <v>23</v>
      </c>
      <c r="V2092" s="99"/>
    </row>
    <row r="2093" spans="1:22" ht="18" customHeight="1">
      <c r="A2093" s="101"/>
      <c r="B2093" s="53" t="s">
        <v>21</v>
      </c>
      <c r="C2093" s="54">
        <v>14</v>
      </c>
      <c r="D2093" s="54">
        <v>8</v>
      </c>
      <c r="E2093" s="54">
        <v>13</v>
      </c>
      <c r="F2093" s="54">
        <v>6</v>
      </c>
      <c r="G2093" s="54">
        <v>9</v>
      </c>
      <c r="H2093" s="54">
        <v>9</v>
      </c>
      <c r="I2093" s="54">
        <v>9</v>
      </c>
      <c r="J2093" s="54">
        <v>16</v>
      </c>
      <c r="K2093" s="54">
        <v>11</v>
      </c>
      <c r="L2093" s="54">
        <v>12</v>
      </c>
      <c r="M2093" s="54">
        <v>34</v>
      </c>
      <c r="N2093" s="54">
        <v>4</v>
      </c>
      <c r="O2093" s="54">
        <v>12</v>
      </c>
      <c r="P2093" s="54">
        <v>12</v>
      </c>
      <c r="Q2093" s="54">
        <v>4</v>
      </c>
      <c r="R2093" s="54">
        <v>1</v>
      </c>
      <c r="S2093" s="54">
        <v>0</v>
      </c>
      <c r="T2093" s="11">
        <f>SUM(C2093:S2093)</f>
        <v>174</v>
      </c>
      <c r="V2093" s="99"/>
    </row>
    <row r="2094" spans="1:22" ht="18" customHeight="1">
      <c r="A2094" s="101"/>
      <c r="B2094" s="53" t="s">
        <v>24</v>
      </c>
      <c r="C2094" s="54">
        <v>14</v>
      </c>
      <c r="D2094" s="54">
        <v>8</v>
      </c>
      <c r="E2094" s="54">
        <v>14</v>
      </c>
      <c r="F2094" s="54">
        <v>10</v>
      </c>
      <c r="G2094" s="54">
        <v>9</v>
      </c>
      <c r="H2094" s="54">
        <v>8</v>
      </c>
      <c r="I2094" s="54">
        <v>9</v>
      </c>
      <c r="J2094" s="54">
        <v>18</v>
      </c>
      <c r="K2094" s="54">
        <v>13</v>
      </c>
      <c r="L2094" s="54">
        <v>12</v>
      </c>
      <c r="M2094" s="54">
        <v>39</v>
      </c>
      <c r="N2094" s="54">
        <v>4</v>
      </c>
      <c r="O2094" s="54">
        <v>13</v>
      </c>
      <c r="P2094" s="54">
        <v>12</v>
      </c>
      <c r="Q2094" s="54">
        <v>5</v>
      </c>
      <c r="R2094" s="54">
        <v>1</v>
      </c>
      <c r="S2094" s="54">
        <v>0</v>
      </c>
      <c r="T2094" s="11">
        <f>SUM(C2094:S2094)</f>
        <v>189</v>
      </c>
      <c r="V2094" s="99"/>
    </row>
    <row r="2095" spans="1:22" ht="18" customHeight="1">
      <c r="A2095" s="101"/>
      <c r="B2095" s="53" t="s">
        <v>25</v>
      </c>
      <c r="C2095" s="54">
        <v>0</v>
      </c>
      <c r="D2095" s="54">
        <v>0</v>
      </c>
      <c r="E2095" s="54">
        <v>1</v>
      </c>
      <c r="F2095" s="54">
        <v>0</v>
      </c>
      <c r="G2095" s="54">
        <v>0</v>
      </c>
      <c r="H2095" s="54">
        <v>1</v>
      </c>
      <c r="I2095" s="54">
        <v>0</v>
      </c>
      <c r="J2095" s="54">
        <v>3</v>
      </c>
      <c r="K2095" s="54">
        <v>0</v>
      </c>
      <c r="L2095" s="54">
        <v>0</v>
      </c>
      <c r="M2095" s="54">
        <v>2</v>
      </c>
      <c r="N2095" s="54">
        <v>0</v>
      </c>
      <c r="O2095" s="54">
        <v>0</v>
      </c>
      <c r="P2095" s="54">
        <v>1</v>
      </c>
      <c r="Q2095" s="54">
        <v>0</v>
      </c>
      <c r="R2095" s="54">
        <v>0</v>
      </c>
      <c r="S2095" s="54">
        <v>0</v>
      </c>
      <c r="T2095" s="11">
        <f>SUM(C2095:S2095)</f>
        <v>8</v>
      </c>
      <c r="V2095" s="99"/>
    </row>
    <row r="2096" spans="1:22" ht="18" customHeight="1">
      <c r="A2096" s="101"/>
      <c r="B2096" s="53" t="s">
        <v>26</v>
      </c>
      <c r="C2096" s="36">
        <f t="shared" ref="C2096:F2096" si="808">IF(C2094+C2095&gt;0, C2095/(C2094+C2095), "-")</f>
        <v>0</v>
      </c>
      <c r="D2096" s="36">
        <f t="shared" si="808"/>
        <v>0</v>
      </c>
      <c r="E2096" s="36">
        <f t="shared" si="808"/>
        <v>6.6666666666666666E-2</v>
      </c>
      <c r="F2096" s="36">
        <f t="shared" si="808"/>
        <v>0</v>
      </c>
      <c r="G2096" s="36">
        <f t="shared" ref="C2096:T2096" si="809">IF(G2094+G2095&gt;0, G2095/(G2094+G2095), "-")</f>
        <v>0</v>
      </c>
      <c r="H2096" s="36">
        <f t="shared" si="809"/>
        <v>0.1111111111111111</v>
      </c>
      <c r="I2096" s="36">
        <f t="shared" si="809"/>
        <v>0</v>
      </c>
      <c r="J2096" s="36">
        <f t="shared" si="809"/>
        <v>0.14285714285714285</v>
      </c>
      <c r="K2096" s="36">
        <f t="shared" si="809"/>
        <v>0</v>
      </c>
      <c r="L2096" s="36">
        <f t="shared" si="809"/>
        <v>0</v>
      </c>
      <c r="M2096" s="36">
        <f t="shared" si="809"/>
        <v>4.878048780487805E-2</v>
      </c>
      <c r="N2096" s="36">
        <f t="shared" si="809"/>
        <v>0</v>
      </c>
      <c r="O2096" s="36">
        <f t="shared" ref="O2096" si="810">IF(O2094+O2095&gt;0, O2095/(O2094+O2095), "-")</f>
        <v>0</v>
      </c>
      <c r="P2096" s="36">
        <f t="shared" ref="P2096" si="811">IF(P2094+P2095&gt;0, P2095/(P2094+P2095), "-")</f>
        <v>7.6923076923076927E-2</v>
      </c>
      <c r="Q2096" s="36">
        <f t="shared" ref="Q2096" si="812">IF(Q2094+Q2095&gt;0, Q2095/(Q2094+Q2095), "-")</f>
        <v>0</v>
      </c>
      <c r="R2096" s="36">
        <f t="shared" ref="R2096" si="813">IF(R2094+R2095&gt;0, R2095/(R2094+R2095), "-")</f>
        <v>0</v>
      </c>
      <c r="S2096" s="36" t="str">
        <f t="shared" si="809"/>
        <v>-</v>
      </c>
      <c r="T2096" s="40">
        <f t="shared" si="809"/>
        <v>4.060913705583756E-2</v>
      </c>
      <c r="V2096" s="99"/>
    </row>
    <row r="2097" spans="1:24" ht="18" customHeight="1">
      <c r="A2097" s="101"/>
      <c r="B2097" s="53" t="s">
        <v>22</v>
      </c>
      <c r="C2097" s="54">
        <v>7</v>
      </c>
      <c r="D2097" s="54">
        <v>1</v>
      </c>
      <c r="E2097" s="54">
        <v>9</v>
      </c>
      <c r="F2097" s="54">
        <v>8</v>
      </c>
      <c r="G2097" s="54">
        <v>3</v>
      </c>
      <c r="H2097" s="54">
        <v>6</v>
      </c>
      <c r="I2097" s="54">
        <v>8</v>
      </c>
      <c r="J2097" s="54">
        <v>12</v>
      </c>
      <c r="K2097" s="54">
        <v>7</v>
      </c>
      <c r="L2097" s="54">
        <v>3</v>
      </c>
      <c r="M2097" s="54">
        <v>20</v>
      </c>
      <c r="N2097" s="54">
        <v>1</v>
      </c>
      <c r="O2097" s="54">
        <v>1</v>
      </c>
      <c r="P2097" s="54">
        <v>4</v>
      </c>
      <c r="Q2097" s="54">
        <v>3</v>
      </c>
      <c r="R2097" s="54">
        <v>1</v>
      </c>
      <c r="S2097" s="54">
        <v>0</v>
      </c>
      <c r="T2097" s="11">
        <f>SUM(C2097:S2097)</f>
        <v>94</v>
      </c>
      <c r="V2097" s="99"/>
    </row>
    <row r="2098" spans="1:24" ht="18" customHeight="1">
      <c r="A2098" s="101"/>
      <c r="B2098" s="53" t="s">
        <v>23</v>
      </c>
      <c r="C2098" s="37">
        <f t="shared" ref="C2098:S2098" si="814">IF(C2097&gt;0,(C2092+C2093)/C2097, "-")</f>
        <v>2</v>
      </c>
      <c r="D2098" s="37">
        <f t="shared" si="814"/>
        <v>8</v>
      </c>
      <c r="E2098" s="37">
        <f t="shared" si="814"/>
        <v>1.6666666666666667</v>
      </c>
      <c r="F2098" s="37">
        <f t="shared" si="814"/>
        <v>1.25</v>
      </c>
      <c r="G2098" s="37">
        <f t="shared" si="814"/>
        <v>3</v>
      </c>
      <c r="H2098" s="37">
        <f t="shared" si="814"/>
        <v>1.5</v>
      </c>
      <c r="I2098" s="37">
        <f t="shared" si="814"/>
        <v>1.125</v>
      </c>
      <c r="J2098" s="37">
        <f t="shared" si="814"/>
        <v>1.75</v>
      </c>
      <c r="K2098" s="37">
        <f t="shared" si="814"/>
        <v>1.8571428571428572</v>
      </c>
      <c r="L2098" s="37">
        <f t="shared" si="814"/>
        <v>4</v>
      </c>
      <c r="M2098" s="37">
        <f t="shared" si="814"/>
        <v>2.0499999999999998</v>
      </c>
      <c r="N2098" s="37">
        <f t="shared" si="814"/>
        <v>4</v>
      </c>
      <c r="O2098" s="37">
        <f t="shared" si="814"/>
        <v>13</v>
      </c>
      <c r="P2098" s="37">
        <f t="shared" si="814"/>
        <v>3.25</v>
      </c>
      <c r="Q2098" s="37">
        <f t="shared" si="814"/>
        <v>1.6666666666666667</v>
      </c>
      <c r="R2098" s="37">
        <f t="shared" si="814"/>
        <v>1</v>
      </c>
      <c r="S2098" s="37" t="str">
        <f t="shared" si="814"/>
        <v>-</v>
      </c>
      <c r="T2098" s="45">
        <f>IF(T2097&gt;0,(T2092+T2093)/T2097, "-")</f>
        <v>2.0957446808510638</v>
      </c>
      <c r="V2098" s="99"/>
    </row>
    <row r="2099" spans="1:24" ht="18" customHeight="1">
      <c r="A2099" s="102"/>
      <c r="B2099" s="53" t="s">
        <v>44</v>
      </c>
      <c r="C2099" s="59">
        <v>0.42859999999999998</v>
      </c>
      <c r="D2099" s="59">
        <v>1</v>
      </c>
      <c r="E2099" s="59">
        <v>0</v>
      </c>
      <c r="F2099" s="59">
        <v>0.25</v>
      </c>
      <c r="G2099" s="59">
        <v>0.33329999999999999</v>
      </c>
      <c r="H2099" s="59">
        <v>0.33329999999999999</v>
      </c>
      <c r="I2099" s="59">
        <v>0.375</v>
      </c>
      <c r="J2099" s="59">
        <v>0.25</v>
      </c>
      <c r="K2099" s="59">
        <v>0.28570000000000001</v>
      </c>
      <c r="L2099" s="59">
        <v>0</v>
      </c>
      <c r="M2099" s="59">
        <v>0.05</v>
      </c>
      <c r="N2099" s="59">
        <v>1</v>
      </c>
      <c r="O2099" s="59">
        <v>1</v>
      </c>
      <c r="P2099" s="59">
        <v>0</v>
      </c>
      <c r="Q2099" s="59">
        <v>0</v>
      </c>
      <c r="R2099" s="59">
        <v>1</v>
      </c>
      <c r="S2099" s="58" t="s">
        <v>43</v>
      </c>
      <c r="T2099" s="60">
        <v>0.22339999999999999</v>
      </c>
      <c r="V2099" s="99"/>
    </row>
    <row r="2100" spans="1:24" ht="15" customHeight="1">
      <c r="A2100" s="112" t="s">
        <v>32</v>
      </c>
      <c r="B2100" s="113"/>
      <c r="C2100" s="103" t="s">
        <v>51</v>
      </c>
      <c r="D2100" s="104"/>
      <c r="E2100" s="104"/>
      <c r="F2100" s="104"/>
      <c r="G2100" s="104"/>
      <c r="H2100" s="104"/>
      <c r="I2100" s="104"/>
      <c r="J2100" s="104"/>
      <c r="K2100" s="104"/>
      <c r="L2100" s="104"/>
      <c r="M2100" s="104"/>
      <c r="N2100" s="104"/>
      <c r="O2100" s="104"/>
      <c r="P2100" s="104"/>
      <c r="Q2100" s="104"/>
      <c r="R2100" s="104"/>
      <c r="S2100" s="104"/>
      <c r="T2100" s="105"/>
    </row>
    <row r="2101" spans="1:24">
      <c r="A2101" s="114"/>
      <c r="B2101" s="115"/>
      <c r="C2101" s="106"/>
      <c r="D2101" s="107"/>
      <c r="E2101" s="107"/>
      <c r="F2101" s="107"/>
      <c r="G2101" s="107"/>
      <c r="H2101" s="107"/>
      <c r="I2101" s="107"/>
      <c r="J2101" s="107"/>
      <c r="K2101" s="107"/>
      <c r="L2101" s="107"/>
      <c r="M2101" s="107"/>
      <c r="N2101" s="107"/>
      <c r="O2101" s="107"/>
      <c r="P2101" s="107"/>
      <c r="Q2101" s="107"/>
      <c r="R2101" s="107"/>
      <c r="S2101" s="107"/>
      <c r="T2101" s="108"/>
    </row>
    <row r="2102" spans="1:24">
      <c r="A2102" s="114"/>
      <c r="B2102" s="115"/>
      <c r="C2102" s="106"/>
      <c r="D2102" s="107"/>
      <c r="E2102" s="107"/>
      <c r="F2102" s="107"/>
      <c r="G2102" s="107"/>
      <c r="H2102" s="107"/>
      <c r="I2102" s="107"/>
      <c r="J2102" s="107"/>
      <c r="K2102" s="107"/>
      <c r="L2102" s="107"/>
      <c r="M2102" s="107"/>
      <c r="N2102" s="107"/>
      <c r="O2102" s="107"/>
      <c r="P2102" s="107"/>
      <c r="Q2102" s="107"/>
      <c r="R2102" s="107"/>
      <c r="S2102" s="107"/>
      <c r="T2102" s="108"/>
    </row>
    <row r="2103" spans="1:24">
      <c r="A2103" s="114"/>
      <c r="B2103" s="115"/>
      <c r="C2103" s="106"/>
      <c r="D2103" s="107"/>
      <c r="E2103" s="107"/>
      <c r="F2103" s="107"/>
      <c r="G2103" s="107"/>
      <c r="H2103" s="107"/>
      <c r="I2103" s="107"/>
      <c r="J2103" s="107"/>
      <c r="K2103" s="107"/>
      <c r="L2103" s="107"/>
      <c r="M2103" s="107"/>
      <c r="N2103" s="107"/>
      <c r="O2103" s="107"/>
      <c r="P2103" s="107"/>
      <c r="Q2103" s="107"/>
      <c r="R2103" s="107"/>
      <c r="S2103" s="107"/>
      <c r="T2103" s="108"/>
    </row>
    <row r="2104" spans="1:24">
      <c r="A2104" s="114"/>
      <c r="B2104" s="115"/>
      <c r="C2104" s="106"/>
      <c r="D2104" s="107"/>
      <c r="E2104" s="107"/>
      <c r="F2104" s="107"/>
      <c r="G2104" s="107"/>
      <c r="H2104" s="107"/>
      <c r="I2104" s="107"/>
      <c r="J2104" s="107"/>
      <c r="K2104" s="107"/>
      <c r="L2104" s="107"/>
      <c r="M2104" s="107"/>
      <c r="N2104" s="107"/>
      <c r="O2104" s="107"/>
      <c r="P2104" s="107"/>
      <c r="Q2104" s="107"/>
      <c r="R2104" s="107"/>
      <c r="S2104" s="107"/>
      <c r="T2104" s="108"/>
    </row>
    <row r="2105" spans="1:24">
      <c r="A2105" s="114"/>
      <c r="B2105" s="115"/>
      <c r="C2105" s="109"/>
      <c r="D2105" s="110"/>
      <c r="E2105" s="110"/>
      <c r="F2105" s="110"/>
      <c r="G2105" s="110"/>
      <c r="H2105" s="110"/>
      <c r="I2105" s="110"/>
      <c r="J2105" s="110"/>
      <c r="K2105" s="110"/>
      <c r="L2105" s="110"/>
      <c r="M2105" s="110"/>
      <c r="N2105" s="110"/>
      <c r="O2105" s="110"/>
      <c r="P2105" s="110"/>
      <c r="Q2105" s="110"/>
      <c r="R2105" s="110"/>
      <c r="S2105" s="110"/>
      <c r="T2105" s="111"/>
    </row>
    <row r="2106" spans="1:24">
      <c r="A2106" s="116"/>
      <c r="B2106" s="117"/>
      <c r="C2106" s="118" t="s">
        <v>41</v>
      </c>
      <c r="D2106" s="118"/>
      <c r="E2106" s="118"/>
      <c r="F2106" s="118"/>
      <c r="G2106" s="118"/>
      <c r="H2106" s="118"/>
      <c r="I2106" s="118"/>
      <c r="J2106" s="118"/>
      <c r="K2106" s="118"/>
      <c r="L2106" s="118"/>
      <c r="M2106" s="118"/>
      <c r="N2106" s="118"/>
      <c r="O2106" s="118"/>
      <c r="P2106" s="118"/>
      <c r="Q2106" s="118"/>
      <c r="R2106" s="118"/>
      <c r="S2106" s="118"/>
      <c r="T2106" s="119"/>
    </row>
    <row r="2107" spans="1:24">
      <c r="A2107" s="9"/>
      <c r="B2107" s="8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3"/>
    </row>
    <row r="2108" spans="1:24">
      <c r="A2108" s="9"/>
      <c r="B2108" s="8"/>
      <c r="S2108" s="2"/>
      <c r="T2108" s="3"/>
    </row>
    <row r="2109" spans="1:24">
      <c r="A2109" s="9"/>
      <c r="B2109" s="8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42"/>
      <c r="U2109" s="43"/>
      <c r="V2109" s="50"/>
      <c r="W2109" s="43"/>
      <c r="X2109" s="43"/>
    </row>
    <row r="2110" spans="1:24">
      <c r="A2110" s="9"/>
      <c r="B2110" s="8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41"/>
      <c r="T2110" s="42"/>
      <c r="U2110" s="43"/>
      <c r="V2110" s="50"/>
      <c r="W2110" s="44"/>
      <c r="X2110" s="43"/>
    </row>
    <row r="2111" spans="1:24">
      <c r="A2111" s="9"/>
      <c r="B2111" s="8"/>
      <c r="C2111" s="2"/>
      <c r="D2111" s="2"/>
      <c r="E2111" s="2"/>
      <c r="F2111" s="2"/>
      <c r="G2111" s="2"/>
      <c r="H2111" s="2"/>
      <c r="I2111" s="2"/>
      <c r="J2111" s="41"/>
      <c r="K2111" s="44"/>
      <c r="L2111" s="41"/>
      <c r="M2111" s="41"/>
      <c r="N2111" s="41"/>
      <c r="O2111" s="41"/>
      <c r="P2111" s="41"/>
      <c r="Q2111" s="41"/>
      <c r="R2111" s="41"/>
      <c r="S2111" s="41"/>
      <c r="T2111" s="42"/>
      <c r="U2111" s="43"/>
      <c r="V2111" s="50"/>
      <c r="W2111" s="43"/>
      <c r="X2111" s="43"/>
    </row>
    <row r="2112" spans="1:24">
      <c r="A2112" s="9"/>
      <c r="B2112" s="8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3"/>
    </row>
    <row r="2113" spans="1:24">
      <c r="A2113" s="9"/>
      <c r="B2113" s="8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3"/>
    </row>
    <row r="2114" spans="1:24">
      <c r="A2114" s="9"/>
      <c r="B2114" s="8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3"/>
    </row>
    <row r="2115" spans="1:24">
      <c r="A2115" s="9"/>
      <c r="B2115" s="8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3"/>
      <c r="X2115" s="59"/>
    </row>
  </sheetData>
  <autoFilter ref="A2:B2106" xr:uid="{00000000-0009-0000-0000-000000000000}"/>
  <mergeCells count="285">
    <mergeCell ref="A2092:A2099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532:A539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310:A316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1372:A1379"/>
    <mergeCell ref="A1196:A1203"/>
    <mergeCell ref="A1356:A1363"/>
    <mergeCell ref="A1324:A1331"/>
    <mergeCell ref="A1308:A1315"/>
    <mergeCell ref="A1172:A1179"/>
    <mergeCell ref="A1180:A1187"/>
    <mergeCell ref="A1188:A1195"/>
    <mergeCell ref="A233:A239"/>
    <mergeCell ref="A492:A49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956:A963"/>
    <mergeCell ref="A900:A907"/>
    <mergeCell ref="A644:A651"/>
    <mergeCell ref="A268:A274"/>
    <mergeCell ref="A324:A330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476:A1483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C2100:T2105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2100:B2106"/>
    <mergeCell ref="A1796:A1803"/>
    <mergeCell ref="A1780:A1787"/>
    <mergeCell ref="A1708:A1715"/>
    <mergeCell ref="A1868:A1875"/>
    <mergeCell ref="A1828:A1835"/>
    <mergeCell ref="A1844:A1851"/>
    <mergeCell ref="A1812:A1819"/>
    <mergeCell ref="C2106:T2106"/>
    <mergeCell ref="A1644:A1651"/>
    <mergeCell ref="A1652:A1659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A1908:A1915"/>
    <mergeCell ref="A2044:A2051"/>
    <mergeCell ref="A1892:A1899"/>
    <mergeCell ref="A1980:A1987"/>
    <mergeCell ref="A1996:A2003"/>
    <mergeCell ref="A2012:A2019"/>
    <mergeCell ref="A2028:A2035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2084:A2091"/>
    <mergeCell ref="A2052:A2059"/>
    <mergeCell ref="A2036:A2043"/>
    <mergeCell ref="A2020:A2027"/>
    <mergeCell ref="A2004:A2011"/>
    <mergeCell ref="A1988:A1995"/>
    <mergeCell ref="A1972:A1979"/>
    <mergeCell ref="A1940:A1947"/>
    <mergeCell ref="A1924:A1931"/>
    <mergeCell ref="A2076:A2083"/>
    <mergeCell ref="A2060:A2067"/>
    <mergeCell ref="A2068:A2075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933" priority="2279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932" priority="2276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931" priority="2275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930" priority="2280" operator="greaterThanOrEqual">
      <formula>4</formula>
    </cfRule>
  </conditionalFormatting>
  <conditionalFormatting sqref="C255:S255">
    <cfRule type="cellIs" dxfId="1929" priority="2272" operator="greaterThanOrEqual">
      <formula>1000</formula>
    </cfRule>
  </conditionalFormatting>
  <conditionalFormatting sqref="C254:S254">
    <cfRule type="cellIs" dxfId="1928" priority="2271" operator="greaterThanOrEqual">
      <formula>100</formula>
    </cfRule>
  </conditionalFormatting>
  <conditionalFormatting sqref="C258:S258">
    <cfRule type="cellIs" dxfId="1927" priority="2270" operator="greaterThanOrEqual">
      <formula>0.2</formula>
    </cfRule>
  </conditionalFormatting>
  <conditionalFormatting sqref="C260:S260">
    <cfRule type="cellIs" dxfId="1926" priority="2273" operator="greaterThanOrEqual">
      <formula>4</formula>
    </cfRule>
  </conditionalFormatting>
  <conditionalFormatting sqref="C248:R248">
    <cfRule type="cellIs" dxfId="1925" priority="2269" operator="greaterThanOrEqual">
      <formula>1000</formula>
    </cfRule>
  </conditionalFormatting>
  <conditionalFormatting sqref="C262:S262">
    <cfRule type="cellIs" dxfId="1924" priority="2264" operator="greaterThanOrEqual">
      <formula>1000</formula>
    </cfRule>
  </conditionalFormatting>
  <conditionalFormatting sqref="C261:S261">
    <cfRule type="cellIs" dxfId="1923" priority="2263" operator="greaterThanOrEqual">
      <formula>100</formula>
    </cfRule>
  </conditionalFormatting>
  <conditionalFormatting sqref="C265:S265">
    <cfRule type="cellIs" dxfId="1922" priority="2262" operator="greaterThanOrEqual">
      <formula>0.2</formula>
    </cfRule>
  </conditionalFormatting>
  <conditionalFormatting sqref="C267:S267">
    <cfRule type="cellIs" dxfId="1921" priority="2265" operator="greaterThanOrEqual">
      <formula>4</formula>
    </cfRule>
  </conditionalFormatting>
  <conditionalFormatting sqref="C269:S269">
    <cfRule type="cellIs" dxfId="1920" priority="2260" operator="greaterThanOrEqual">
      <formula>1000</formula>
    </cfRule>
  </conditionalFormatting>
  <conditionalFormatting sqref="C268:S268">
    <cfRule type="cellIs" dxfId="1919" priority="2259" operator="greaterThanOrEqual">
      <formula>100</formula>
    </cfRule>
  </conditionalFormatting>
  <conditionalFormatting sqref="C272:S272">
    <cfRule type="cellIs" dxfId="1918" priority="2258" operator="greaterThanOrEqual">
      <formula>0.2</formula>
    </cfRule>
  </conditionalFormatting>
  <conditionalFormatting sqref="C274:S274">
    <cfRule type="cellIs" dxfId="1917" priority="2261" operator="greaterThanOrEqual">
      <formula>4</formula>
    </cfRule>
  </conditionalFormatting>
  <conditionalFormatting sqref="C276:S276">
    <cfRule type="cellIs" dxfId="1916" priority="2256" operator="greaterThanOrEqual">
      <formula>1000</formula>
    </cfRule>
  </conditionalFormatting>
  <conditionalFormatting sqref="C275:S275">
    <cfRule type="cellIs" dxfId="1915" priority="2255" operator="greaterThanOrEqual">
      <formula>100</formula>
    </cfRule>
  </conditionalFormatting>
  <conditionalFormatting sqref="C279:S279">
    <cfRule type="cellIs" dxfId="1914" priority="2254" operator="greaterThanOrEqual">
      <formula>$T$279*1.2</formula>
    </cfRule>
  </conditionalFormatting>
  <conditionalFormatting sqref="C281:S281">
    <cfRule type="cellIs" dxfId="1913" priority="2257" operator="greaterThanOrEqual">
      <formula>4</formula>
    </cfRule>
  </conditionalFormatting>
  <conditionalFormatting sqref="C283:S283">
    <cfRule type="cellIs" dxfId="1912" priority="2252" operator="greaterThanOrEqual">
      <formula>1000</formula>
    </cfRule>
  </conditionalFormatting>
  <conditionalFormatting sqref="C282:S282">
    <cfRule type="cellIs" dxfId="1911" priority="2251" operator="greaterThanOrEqual">
      <formula>100</formula>
    </cfRule>
  </conditionalFormatting>
  <conditionalFormatting sqref="C286:S286">
    <cfRule type="cellIs" dxfId="1910" priority="2250" operator="greaterThanOrEqual">
      <formula>$T$279*1.2</formula>
    </cfRule>
  </conditionalFormatting>
  <conditionalFormatting sqref="C288:S288">
    <cfRule type="cellIs" dxfId="1909" priority="2253" operator="greaterThanOrEqual">
      <formula>4</formula>
    </cfRule>
  </conditionalFormatting>
  <conditionalFormatting sqref="C290:S290">
    <cfRule type="cellIs" dxfId="1908" priority="2248" operator="greaterThanOrEqual">
      <formula>1000</formula>
    </cfRule>
  </conditionalFormatting>
  <conditionalFormatting sqref="C289:S289">
    <cfRule type="cellIs" dxfId="1907" priority="2247" operator="greaterThanOrEqual">
      <formula>100</formula>
    </cfRule>
  </conditionalFormatting>
  <conditionalFormatting sqref="C293:S293">
    <cfRule type="cellIs" dxfId="1906" priority="2246" operator="greaterThanOrEqual">
      <formula>$T$279*1.2</formula>
    </cfRule>
  </conditionalFormatting>
  <conditionalFormatting sqref="C295:S295">
    <cfRule type="cellIs" dxfId="1905" priority="2249" operator="greaterThanOrEqual">
      <formula>4</formula>
    </cfRule>
  </conditionalFormatting>
  <conditionalFormatting sqref="C297:S297">
    <cfRule type="cellIs" dxfId="1904" priority="2244" operator="greaterThanOrEqual">
      <formula>1000</formula>
    </cfRule>
  </conditionalFormatting>
  <conditionalFormatting sqref="C296:S296">
    <cfRule type="cellIs" dxfId="1903" priority="2243" operator="greaterThanOrEqual">
      <formula>100</formula>
    </cfRule>
  </conditionalFormatting>
  <conditionalFormatting sqref="C300:R300">
    <cfRule type="cellIs" dxfId="1902" priority="2242" operator="greaterThanOrEqual">
      <formula>$T$279*1.2</formula>
    </cfRule>
  </conditionalFormatting>
  <conditionalFormatting sqref="C302:R302">
    <cfRule type="cellIs" dxfId="1901" priority="2245" operator="greaterThanOrEqual">
      <formula>4</formula>
    </cfRule>
  </conditionalFormatting>
  <conditionalFormatting sqref="C304:R304">
    <cfRule type="cellIs" dxfId="1900" priority="2240" operator="greaterThanOrEqual">
      <formula>1000</formula>
    </cfRule>
  </conditionalFormatting>
  <conditionalFormatting sqref="C303:R303">
    <cfRule type="cellIs" dxfId="1899" priority="2239" operator="greaterThanOrEqual">
      <formula>100</formula>
    </cfRule>
  </conditionalFormatting>
  <conditionalFormatting sqref="C307:R307">
    <cfRule type="cellIs" dxfId="1898" priority="2238" operator="greaterThanOrEqual">
      <formula>$T$279*1.2</formula>
    </cfRule>
  </conditionalFormatting>
  <conditionalFormatting sqref="C309:R309">
    <cfRule type="cellIs" dxfId="1897" priority="2241" operator="greaterThanOrEqual">
      <formula>4</formula>
    </cfRule>
  </conditionalFormatting>
  <conditionalFormatting sqref="C311:R311">
    <cfRule type="cellIs" dxfId="1896" priority="2236" operator="greaterThanOrEqual">
      <formula>1000</formula>
    </cfRule>
  </conditionalFormatting>
  <conditionalFormatting sqref="C310:R310">
    <cfRule type="cellIs" dxfId="1895" priority="2235" operator="greaterThanOrEqual">
      <formula>100</formula>
    </cfRule>
  </conditionalFormatting>
  <conditionalFormatting sqref="C314:R314">
    <cfRule type="cellIs" dxfId="1894" priority="2234" operator="greaterThanOrEqual">
      <formula>$T$279*1.2</formula>
    </cfRule>
  </conditionalFormatting>
  <conditionalFormatting sqref="C316:R316">
    <cfRule type="cellIs" dxfId="1893" priority="2237" operator="greaterThanOrEqual">
      <formula>4</formula>
    </cfRule>
  </conditionalFormatting>
  <conditionalFormatting sqref="C318:R318">
    <cfRule type="cellIs" dxfId="1892" priority="2232" operator="greaterThanOrEqual">
      <formula>1000</formula>
    </cfRule>
  </conditionalFormatting>
  <conditionalFormatting sqref="C317:R317">
    <cfRule type="cellIs" dxfId="1891" priority="2231" operator="greaterThanOrEqual">
      <formula>100</formula>
    </cfRule>
  </conditionalFormatting>
  <conditionalFormatting sqref="C321:R321">
    <cfRule type="cellIs" dxfId="1890" priority="2230" operator="greaterThanOrEqual">
      <formula>$T$279*1.2</formula>
    </cfRule>
  </conditionalFormatting>
  <conditionalFormatting sqref="C323:R323">
    <cfRule type="cellIs" dxfId="1889" priority="2233" operator="greaterThanOrEqual">
      <formula>4</formula>
    </cfRule>
  </conditionalFormatting>
  <conditionalFormatting sqref="C325:R325">
    <cfRule type="cellIs" dxfId="1888" priority="2228" operator="greaterThanOrEqual">
      <formula>1000</formula>
    </cfRule>
  </conditionalFormatting>
  <conditionalFormatting sqref="C324:R324">
    <cfRule type="cellIs" dxfId="1887" priority="2227" operator="greaterThanOrEqual">
      <formula>100</formula>
    </cfRule>
  </conditionalFormatting>
  <conditionalFormatting sqref="C328:R328">
    <cfRule type="cellIs" dxfId="1886" priority="2226" operator="greaterThanOrEqual">
      <formula>$T$279*1.2</formula>
    </cfRule>
  </conditionalFormatting>
  <conditionalFormatting sqref="C330:R330">
    <cfRule type="cellIs" dxfId="1885" priority="2229" operator="greaterThanOrEqual">
      <formula>4</formula>
    </cfRule>
  </conditionalFormatting>
  <conditionalFormatting sqref="C332:R332">
    <cfRule type="cellIs" dxfId="1884" priority="2224" operator="greaterThanOrEqual">
      <formula>1000</formula>
    </cfRule>
  </conditionalFormatting>
  <conditionalFormatting sqref="C331:R331">
    <cfRule type="cellIs" dxfId="1883" priority="2223" operator="greaterThanOrEqual">
      <formula>100</formula>
    </cfRule>
  </conditionalFormatting>
  <conditionalFormatting sqref="C335:R335">
    <cfRule type="cellIs" dxfId="1882" priority="2222" operator="greaterThanOrEqual">
      <formula>$T$279*1.2</formula>
    </cfRule>
  </conditionalFormatting>
  <conditionalFormatting sqref="C337:R337">
    <cfRule type="cellIs" dxfId="1881" priority="2225" operator="greaterThanOrEqual">
      <formula>4</formula>
    </cfRule>
  </conditionalFormatting>
  <conditionalFormatting sqref="C339:R339">
    <cfRule type="cellIs" dxfId="1880" priority="2220" operator="greaterThanOrEqual">
      <formula>1000</formula>
    </cfRule>
  </conditionalFormatting>
  <conditionalFormatting sqref="C338:R338">
    <cfRule type="cellIs" dxfId="1879" priority="2219" operator="greaterThanOrEqual">
      <formula>100</formula>
    </cfRule>
  </conditionalFormatting>
  <conditionalFormatting sqref="C342:R342">
    <cfRule type="cellIs" dxfId="1878" priority="2218" operator="greaterThanOrEqual">
      <formula>$T$279*1.2</formula>
    </cfRule>
  </conditionalFormatting>
  <conditionalFormatting sqref="C344:R344">
    <cfRule type="cellIs" dxfId="1877" priority="2221" operator="greaterThanOrEqual">
      <formula>4</formula>
    </cfRule>
  </conditionalFormatting>
  <conditionalFormatting sqref="C346:R346">
    <cfRule type="cellIs" dxfId="1876" priority="2216" operator="greaterThanOrEqual">
      <formula>1000</formula>
    </cfRule>
  </conditionalFormatting>
  <conditionalFormatting sqref="C345:R345">
    <cfRule type="cellIs" dxfId="1875" priority="2215" operator="greaterThanOrEqual">
      <formula>100</formula>
    </cfRule>
  </conditionalFormatting>
  <conditionalFormatting sqref="C349:R349">
    <cfRule type="cellIs" dxfId="1874" priority="2214" operator="greaterThanOrEqual">
      <formula>$T$279*1.2</formula>
    </cfRule>
  </conditionalFormatting>
  <conditionalFormatting sqref="C351:R351">
    <cfRule type="cellIs" dxfId="1873" priority="2217" operator="greaterThanOrEqual">
      <formula>4</formula>
    </cfRule>
  </conditionalFormatting>
  <conditionalFormatting sqref="C353:R353">
    <cfRule type="cellIs" dxfId="1872" priority="2212" operator="greaterThanOrEqual">
      <formula>1000</formula>
    </cfRule>
  </conditionalFormatting>
  <conditionalFormatting sqref="C352:R352">
    <cfRule type="cellIs" dxfId="1871" priority="2211" operator="greaterThanOrEqual">
      <formula>100</formula>
    </cfRule>
  </conditionalFormatting>
  <conditionalFormatting sqref="C356:R356">
    <cfRule type="cellIs" dxfId="1870" priority="2210" operator="greaterThanOrEqual">
      <formula>$T$279*1.2</formula>
    </cfRule>
  </conditionalFormatting>
  <conditionalFormatting sqref="C358:R358">
    <cfRule type="cellIs" dxfId="1869" priority="2213" operator="greaterThanOrEqual">
      <formula>4</formula>
    </cfRule>
  </conditionalFormatting>
  <conditionalFormatting sqref="C360:R360">
    <cfRule type="cellIs" dxfId="1868" priority="2208" operator="greaterThanOrEqual">
      <formula>1000</formula>
    </cfRule>
  </conditionalFormatting>
  <conditionalFormatting sqref="C359:R359">
    <cfRule type="cellIs" dxfId="1867" priority="2207" operator="greaterThanOrEqual">
      <formula>100</formula>
    </cfRule>
  </conditionalFormatting>
  <conditionalFormatting sqref="C363:R363">
    <cfRule type="cellIs" dxfId="1866" priority="2206" operator="greaterThanOrEqual">
      <formula>$T$279*1.2</formula>
    </cfRule>
  </conditionalFormatting>
  <conditionalFormatting sqref="C365:R365">
    <cfRule type="cellIs" dxfId="1865" priority="2209" operator="greaterThanOrEqual">
      <formula>4</formula>
    </cfRule>
  </conditionalFormatting>
  <conditionalFormatting sqref="C367:R367">
    <cfRule type="cellIs" dxfId="1864" priority="2202" operator="greaterThanOrEqual">
      <formula>1000</formula>
    </cfRule>
  </conditionalFormatting>
  <conditionalFormatting sqref="C366:R366">
    <cfRule type="cellIs" dxfId="1863" priority="2201" operator="greaterThanOrEqual">
      <formula>100</formula>
    </cfRule>
  </conditionalFormatting>
  <conditionalFormatting sqref="C370:R370">
    <cfRule type="cellIs" dxfId="1862" priority="2200" operator="greaterThanOrEqual">
      <formula>$T$279*1.2</formula>
    </cfRule>
  </conditionalFormatting>
  <conditionalFormatting sqref="C372:R372">
    <cfRule type="cellIs" dxfId="1861" priority="2203" operator="greaterThanOrEqual">
      <formula>4</formula>
    </cfRule>
  </conditionalFormatting>
  <conditionalFormatting sqref="C374:R374">
    <cfRule type="cellIs" dxfId="1860" priority="2196" operator="greaterThanOrEqual">
      <formula>1000</formula>
    </cfRule>
  </conditionalFormatting>
  <conditionalFormatting sqref="C373:R373">
    <cfRule type="cellIs" dxfId="1859" priority="2195" operator="greaterThanOrEqual">
      <formula>100</formula>
    </cfRule>
  </conditionalFormatting>
  <conditionalFormatting sqref="C377:S377">
    <cfRule type="cellIs" dxfId="1858" priority="2194" operator="greaterThanOrEqual">
      <formula>$T$279*1.2</formula>
    </cfRule>
  </conditionalFormatting>
  <conditionalFormatting sqref="T10 C10:R10">
    <cfRule type="cellIs" dxfId="1857" priority="2190" operator="greaterThan">
      <formula>0</formula>
    </cfRule>
  </conditionalFormatting>
  <conditionalFormatting sqref="C381:R381">
    <cfRule type="cellIs" dxfId="1856" priority="2186" operator="greaterThanOrEqual">
      <formula>1000</formula>
    </cfRule>
  </conditionalFormatting>
  <conditionalFormatting sqref="C380:R380">
    <cfRule type="cellIs" dxfId="1855" priority="2185" operator="greaterThanOrEqual">
      <formula>100</formula>
    </cfRule>
  </conditionalFormatting>
  <conditionalFormatting sqref="C384:S384">
    <cfRule type="cellIs" dxfId="1854" priority="2184" operator="greaterThanOrEqual">
      <formula>$T$279*1.2</formula>
    </cfRule>
  </conditionalFormatting>
  <conditionalFormatting sqref="C388:R388">
    <cfRule type="cellIs" dxfId="1853" priority="2182" operator="greaterThanOrEqual">
      <formula>1000</formula>
    </cfRule>
  </conditionalFormatting>
  <conditionalFormatting sqref="C387:R387">
    <cfRule type="cellIs" dxfId="1852" priority="2181" operator="greaterThanOrEqual">
      <formula>100</formula>
    </cfRule>
  </conditionalFormatting>
  <conditionalFormatting sqref="C391:S391">
    <cfRule type="cellIs" dxfId="1851" priority="2180" operator="greaterThanOrEqual">
      <formula>$T$279*1.2</formula>
    </cfRule>
  </conditionalFormatting>
  <conditionalFormatting sqref="C395:R395">
    <cfRule type="cellIs" dxfId="1850" priority="2179" operator="greaterThanOrEqual">
      <formula>1000</formula>
    </cfRule>
  </conditionalFormatting>
  <conditionalFormatting sqref="C394:R394">
    <cfRule type="cellIs" dxfId="1849" priority="2178" operator="greaterThanOrEqual">
      <formula>100</formula>
    </cfRule>
  </conditionalFormatting>
  <conditionalFormatting sqref="C398:S398">
    <cfRule type="cellIs" dxfId="1848" priority="2177" operator="greaterThanOrEqual">
      <formula>$T$279*1.2</formula>
    </cfRule>
  </conditionalFormatting>
  <conditionalFormatting sqref="C402:R402">
    <cfRule type="cellIs" dxfId="1847" priority="2176" operator="greaterThanOrEqual">
      <formula>1000</formula>
    </cfRule>
  </conditionalFormatting>
  <conditionalFormatting sqref="C401:R401">
    <cfRule type="cellIs" dxfId="1846" priority="2175" operator="greaterThanOrEqual">
      <formula>100</formula>
    </cfRule>
  </conditionalFormatting>
  <conditionalFormatting sqref="C405:S405">
    <cfRule type="cellIs" dxfId="1845" priority="2174" operator="greaterThanOrEqual">
      <formula>$T$279*1.2</formula>
    </cfRule>
  </conditionalFormatting>
  <conditionalFormatting sqref="C409:R409">
    <cfRule type="cellIs" dxfId="1844" priority="2173" operator="greaterThanOrEqual">
      <formula>1000</formula>
    </cfRule>
  </conditionalFormatting>
  <conditionalFormatting sqref="C408:R408">
    <cfRule type="cellIs" dxfId="1843" priority="2172" operator="greaterThanOrEqual">
      <formula>100</formula>
    </cfRule>
  </conditionalFormatting>
  <conditionalFormatting sqref="C412:S412">
    <cfRule type="cellIs" dxfId="1842" priority="2171" operator="greaterThanOrEqual">
      <formula>$T$279*1.2</formula>
    </cfRule>
  </conditionalFormatting>
  <conditionalFormatting sqref="C416:R416">
    <cfRule type="cellIs" dxfId="1841" priority="2170" operator="greaterThanOrEqual">
      <formula>1000</formula>
    </cfRule>
  </conditionalFormatting>
  <conditionalFormatting sqref="C415:R415">
    <cfRule type="cellIs" dxfId="1840" priority="2169" operator="greaterThanOrEqual">
      <formula>100</formula>
    </cfRule>
  </conditionalFormatting>
  <conditionalFormatting sqref="C419:S419">
    <cfRule type="cellIs" dxfId="1839" priority="2168" operator="greaterThanOrEqual">
      <formula>$T$279*1.2</formula>
    </cfRule>
  </conditionalFormatting>
  <conditionalFormatting sqref="C423:R423">
    <cfRule type="cellIs" dxfId="1838" priority="2167" operator="greaterThanOrEqual">
      <formula>1000</formula>
    </cfRule>
  </conditionalFormatting>
  <conditionalFormatting sqref="C422:R422">
    <cfRule type="cellIs" dxfId="1837" priority="2166" operator="greaterThanOrEqual">
      <formula>100</formula>
    </cfRule>
  </conditionalFormatting>
  <conditionalFormatting sqref="C426:S426">
    <cfRule type="cellIs" dxfId="1836" priority="2165" operator="greaterThanOrEqual">
      <formula>$T$279*1.2</formula>
    </cfRule>
  </conditionalFormatting>
  <conditionalFormatting sqref="C430:R430">
    <cfRule type="cellIs" dxfId="1835" priority="2164" operator="greaterThanOrEqual">
      <formula>1000</formula>
    </cfRule>
  </conditionalFormatting>
  <conditionalFormatting sqref="C429:R429">
    <cfRule type="cellIs" dxfId="1834" priority="2163" operator="greaterThanOrEqual">
      <formula>100</formula>
    </cfRule>
  </conditionalFormatting>
  <conditionalFormatting sqref="C433:S433">
    <cfRule type="cellIs" dxfId="1833" priority="2162" operator="greaterThanOrEqual">
      <formula>$T$279*1.2</formula>
    </cfRule>
  </conditionalFormatting>
  <conditionalFormatting sqref="C437:R437">
    <cfRule type="cellIs" dxfId="1832" priority="2161" operator="greaterThanOrEqual">
      <formula>1000</formula>
    </cfRule>
  </conditionalFormatting>
  <conditionalFormatting sqref="C436:R436">
    <cfRule type="cellIs" dxfId="1831" priority="2160" operator="greaterThanOrEqual">
      <formula>100</formula>
    </cfRule>
  </conditionalFormatting>
  <conditionalFormatting sqref="C440:S440">
    <cfRule type="cellIs" dxfId="1830" priority="2159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829" priority="2157" operator="lessThan">
      <formula>$T443*0.8</formula>
    </cfRule>
  </conditionalFormatting>
  <conditionalFormatting sqref="C445:R445">
    <cfRule type="cellIs" dxfId="1828" priority="2152" operator="greaterThanOrEqual">
      <formula>1000</formula>
    </cfRule>
  </conditionalFormatting>
  <conditionalFormatting sqref="C444:R444">
    <cfRule type="cellIs" dxfId="1827" priority="2151" operator="greaterThanOrEqual">
      <formula>100</formula>
    </cfRule>
  </conditionalFormatting>
  <conditionalFormatting sqref="C448:S448">
    <cfRule type="cellIs" dxfId="1826" priority="2150" operator="greaterThanOrEqual">
      <formula>$T$279*1.2</formula>
    </cfRule>
  </conditionalFormatting>
  <conditionalFormatting sqref="C451:M451 O451:P451 R451">
    <cfRule type="cellIs" dxfId="1825" priority="2149" operator="lessThan">
      <formula>$T451*0.8</formula>
    </cfRule>
  </conditionalFormatting>
  <conditionalFormatting sqref="S451">
    <cfRule type="cellIs" dxfId="1824" priority="2146" operator="lessThan">
      <formula>$T451*0.8</formula>
    </cfRule>
  </conditionalFormatting>
  <conditionalFormatting sqref="Q451">
    <cfRule type="cellIs" dxfId="1823" priority="2145" operator="lessThan">
      <formula>$T451*0.8</formula>
    </cfRule>
  </conditionalFormatting>
  <conditionalFormatting sqref="N451">
    <cfRule type="cellIs" dxfId="1822" priority="2144" operator="lessThan">
      <formula>$T451*0.8</formula>
    </cfRule>
  </conditionalFormatting>
  <conditionalFormatting sqref="C453:R453">
    <cfRule type="cellIs" dxfId="1821" priority="2143" operator="greaterThanOrEqual">
      <formula>1000</formula>
    </cfRule>
  </conditionalFormatting>
  <conditionalFormatting sqref="C452:R452">
    <cfRule type="cellIs" dxfId="1820" priority="2142" operator="greaterThanOrEqual">
      <formula>100</formula>
    </cfRule>
  </conditionalFormatting>
  <conditionalFormatting sqref="C456:S456">
    <cfRule type="cellIs" dxfId="1819" priority="2141" operator="greaterThanOrEqual">
      <formula>$T$279*1.2</formula>
    </cfRule>
  </conditionalFormatting>
  <conditionalFormatting sqref="C459:M459 O459:P459 R459">
    <cfRule type="cellIs" dxfId="1818" priority="2140" operator="lessThan">
      <formula>$T459*0.8</formula>
    </cfRule>
  </conditionalFormatting>
  <conditionalFormatting sqref="S459">
    <cfRule type="cellIs" dxfId="1817" priority="2139" operator="lessThan">
      <formula>$T459*0.8</formula>
    </cfRule>
  </conditionalFormatting>
  <conditionalFormatting sqref="N459">
    <cfRule type="cellIs" dxfId="1816" priority="2137" operator="lessThan">
      <formula>$T459*0.8</formula>
    </cfRule>
  </conditionalFormatting>
  <conditionalFormatting sqref="Q459">
    <cfRule type="cellIs" dxfId="1815" priority="2136" operator="lessThan">
      <formula>$T459*0.8</formula>
    </cfRule>
  </conditionalFormatting>
  <conditionalFormatting sqref="C461:R461">
    <cfRule type="cellIs" dxfId="1814" priority="2135" operator="greaterThanOrEqual">
      <formula>1000</formula>
    </cfRule>
  </conditionalFormatting>
  <conditionalFormatting sqref="C460:R460">
    <cfRule type="cellIs" dxfId="1813" priority="2134" operator="greaterThanOrEqual">
      <formula>100</formula>
    </cfRule>
  </conditionalFormatting>
  <conditionalFormatting sqref="C464:S464">
    <cfRule type="cellIs" dxfId="1812" priority="2133" operator="greaterThanOrEqual">
      <formula>$T$279*1.2</formula>
    </cfRule>
  </conditionalFormatting>
  <conditionalFormatting sqref="C467:M467 O467:P467 R467">
    <cfRule type="cellIs" dxfId="1811" priority="2132" operator="lessThan">
      <formula>$T467*0.8</formula>
    </cfRule>
  </conditionalFormatting>
  <conditionalFormatting sqref="S467">
    <cfRule type="cellIs" dxfId="1810" priority="2128" operator="lessThan">
      <formula>$T467*0.8</formula>
    </cfRule>
  </conditionalFormatting>
  <conditionalFormatting sqref="Q467">
    <cfRule type="cellIs" dxfId="1809" priority="2127" operator="lessThan">
      <formula>$T467*0.8</formula>
    </cfRule>
  </conditionalFormatting>
  <conditionalFormatting sqref="N467">
    <cfRule type="cellIs" dxfId="1808" priority="2126" operator="lessThan">
      <formula>$T467*0.8</formula>
    </cfRule>
  </conditionalFormatting>
  <conditionalFormatting sqref="C469:R469">
    <cfRule type="cellIs" dxfId="1807" priority="2125" operator="greaterThanOrEqual">
      <formula>1000</formula>
    </cfRule>
  </conditionalFormatting>
  <conditionalFormatting sqref="C468:R468">
    <cfRule type="cellIs" dxfId="1806" priority="2124" operator="greaterThanOrEqual">
      <formula>100</formula>
    </cfRule>
  </conditionalFormatting>
  <conditionalFormatting sqref="C472:S472">
    <cfRule type="cellIs" dxfId="1805" priority="2123" operator="greaterThanOrEqual">
      <formula>$T$279*1.2</formula>
    </cfRule>
  </conditionalFormatting>
  <conditionalFormatting sqref="C475:M475 O475:P475 R475">
    <cfRule type="cellIs" dxfId="1804" priority="2122" operator="lessThan">
      <formula>$T475*0.8</formula>
    </cfRule>
  </conditionalFormatting>
  <conditionalFormatting sqref="N475">
    <cfRule type="cellIs" dxfId="1803" priority="2118" operator="lessThan">
      <formula>$T475*0.8</formula>
    </cfRule>
  </conditionalFormatting>
  <conditionalFormatting sqref="S475">
    <cfRule type="cellIs" dxfId="1802" priority="2117" operator="lessThan">
      <formula>$T475*0.8</formula>
    </cfRule>
  </conditionalFormatting>
  <conditionalFormatting sqref="Q475">
    <cfRule type="cellIs" dxfId="1801" priority="2116" operator="lessThan">
      <formula>$T475*0.8</formula>
    </cfRule>
  </conditionalFormatting>
  <conditionalFormatting sqref="C477:R477">
    <cfRule type="cellIs" dxfId="1800" priority="2115" operator="greaterThanOrEqual">
      <formula>1000</formula>
    </cfRule>
  </conditionalFormatting>
  <conditionalFormatting sqref="C476:R476">
    <cfRule type="cellIs" dxfId="1799" priority="2114" operator="greaterThanOrEqual">
      <formula>100</formula>
    </cfRule>
  </conditionalFormatting>
  <conditionalFormatting sqref="C480:S480">
    <cfRule type="cellIs" dxfId="1798" priority="2113" operator="greaterThanOrEqual">
      <formula>$T$279*1.2</formula>
    </cfRule>
  </conditionalFormatting>
  <conditionalFormatting sqref="C483:M483 O483:P483 R483">
    <cfRule type="cellIs" dxfId="1797" priority="2112" operator="lessThan">
      <formula>$T483*0.8</formula>
    </cfRule>
  </conditionalFormatting>
  <conditionalFormatting sqref="S483">
    <cfRule type="cellIs" dxfId="1796" priority="2108" operator="lessThan">
      <formula>$T483*0.8</formula>
    </cfRule>
  </conditionalFormatting>
  <conditionalFormatting sqref="Q483">
    <cfRule type="cellIs" dxfId="1795" priority="2107" operator="lessThan">
      <formula>$T483*0.8</formula>
    </cfRule>
  </conditionalFormatting>
  <conditionalFormatting sqref="N483">
    <cfRule type="cellIs" dxfId="1794" priority="2106" operator="lessThan">
      <formula>$T483*0.8</formula>
    </cfRule>
  </conditionalFormatting>
  <conditionalFormatting sqref="C485:R485">
    <cfRule type="cellIs" dxfId="1793" priority="2105" operator="greaterThanOrEqual">
      <formula>1000</formula>
    </cfRule>
  </conditionalFormatting>
  <conditionalFormatting sqref="C484:R484">
    <cfRule type="cellIs" dxfId="1792" priority="2104" operator="greaterThanOrEqual">
      <formula>100</formula>
    </cfRule>
  </conditionalFormatting>
  <conditionalFormatting sqref="C488:S488">
    <cfRule type="cellIs" dxfId="1791" priority="2103" operator="greaterThanOrEqual">
      <formula>$T$279*1.2</formula>
    </cfRule>
  </conditionalFormatting>
  <conditionalFormatting sqref="C491:M491 O491:P491 R491">
    <cfRule type="cellIs" dxfId="1790" priority="2102" operator="lessThan">
      <formula>$T491*0.8</formula>
    </cfRule>
  </conditionalFormatting>
  <conditionalFormatting sqref="N491">
    <cfRule type="cellIs" dxfId="1789" priority="2098" operator="lessThan">
      <formula>$T491*0.8</formula>
    </cfRule>
  </conditionalFormatting>
  <conditionalFormatting sqref="Q491">
    <cfRule type="cellIs" dxfId="1788" priority="2097" operator="lessThan">
      <formula>$T491*0.8</formula>
    </cfRule>
  </conditionalFormatting>
  <conditionalFormatting sqref="S491">
    <cfRule type="cellIs" dxfId="1787" priority="2096" operator="lessThan">
      <formula>$T491*0.8</formula>
    </cfRule>
  </conditionalFormatting>
  <conditionalFormatting sqref="C493:R493">
    <cfRule type="cellIs" dxfId="1786" priority="2095" operator="greaterThanOrEqual">
      <formula>1000</formula>
    </cfRule>
  </conditionalFormatting>
  <conditionalFormatting sqref="C492:R492">
    <cfRule type="cellIs" dxfId="1785" priority="2094" operator="greaterThanOrEqual">
      <formula>100</formula>
    </cfRule>
  </conditionalFormatting>
  <conditionalFormatting sqref="C496:S496">
    <cfRule type="cellIs" dxfId="1784" priority="2093" operator="greaterThanOrEqual">
      <formula>$T$279*1.2</formula>
    </cfRule>
  </conditionalFormatting>
  <conditionalFormatting sqref="C499:M499 O499:P499 R499">
    <cfRule type="cellIs" dxfId="1783" priority="2092" operator="lessThan">
      <formula>$T499*0.8</formula>
    </cfRule>
  </conditionalFormatting>
  <conditionalFormatting sqref="Q499">
    <cfRule type="cellIs" dxfId="1782" priority="2088" operator="lessThan">
      <formula>$T499*0.8</formula>
    </cfRule>
  </conditionalFormatting>
  <conditionalFormatting sqref="S499">
    <cfRule type="cellIs" dxfId="1781" priority="2087" operator="lessThan">
      <formula>$T499*0.8</formula>
    </cfRule>
  </conditionalFormatting>
  <conditionalFormatting sqref="N499">
    <cfRule type="cellIs" dxfId="1780" priority="2086" operator="lessThan">
      <formula>$T499*0.8</formula>
    </cfRule>
  </conditionalFormatting>
  <conditionalFormatting sqref="C501:R501">
    <cfRule type="cellIs" dxfId="1779" priority="2085" operator="greaterThanOrEqual">
      <formula>1000</formula>
    </cfRule>
  </conditionalFormatting>
  <conditionalFormatting sqref="C500:R500">
    <cfRule type="cellIs" dxfId="1778" priority="2084" operator="greaterThanOrEqual">
      <formula>100</formula>
    </cfRule>
  </conditionalFormatting>
  <conditionalFormatting sqref="C504:S504">
    <cfRule type="cellIs" dxfId="1777" priority="2083" operator="greaterThanOrEqual">
      <formula>$T$279*1.2</formula>
    </cfRule>
  </conditionalFormatting>
  <conditionalFormatting sqref="C507:M507 O507:P507">
    <cfRule type="cellIs" dxfId="1776" priority="2082" operator="lessThan">
      <formula>$T507*0.8</formula>
    </cfRule>
  </conditionalFormatting>
  <conditionalFormatting sqref="N507">
    <cfRule type="cellIs" dxfId="1775" priority="2079" operator="lessThan">
      <formula>$T507*0.8</formula>
    </cfRule>
  </conditionalFormatting>
  <conditionalFormatting sqref="S507">
    <cfRule type="cellIs" dxfId="1774" priority="2078" operator="lessThan">
      <formula>$T507*0.8</formula>
    </cfRule>
  </conditionalFormatting>
  <conditionalFormatting sqref="R507">
    <cfRule type="cellIs" dxfId="1773" priority="2077" operator="lessThan">
      <formula>$T507*0.8</formula>
    </cfRule>
  </conditionalFormatting>
  <conditionalFormatting sqref="Q507">
    <cfRule type="cellIs" dxfId="1772" priority="2076" operator="lessThan">
      <formula>$T507*0.8</formula>
    </cfRule>
  </conditionalFormatting>
  <conditionalFormatting sqref="C509:R509">
    <cfRule type="cellIs" dxfId="1771" priority="2075" operator="greaterThanOrEqual">
      <formula>1000</formula>
    </cfRule>
  </conditionalFormatting>
  <conditionalFormatting sqref="C508:R508">
    <cfRule type="cellIs" dxfId="1770" priority="2074" operator="greaterThanOrEqual">
      <formula>100</formula>
    </cfRule>
  </conditionalFormatting>
  <conditionalFormatting sqref="C512:S512">
    <cfRule type="cellIs" dxfId="1769" priority="2073" operator="greaterThanOrEqual">
      <formula>$T$279*1.2</formula>
    </cfRule>
  </conditionalFormatting>
  <conditionalFormatting sqref="C515:M515 O515:P515">
    <cfRule type="cellIs" dxfId="1768" priority="2072" operator="lessThan">
      <formula>$T515*0.8</formula>
    </cfRule>
  </conditionalFormatting>
  <conditionalFormatting sqref="N515">
    <cfRule type="cellIs" dxfId="1767" priority="2071" operator="lessThan">
      <formula>$T515*0.8</formula>
    </cfRule>
  </conditionalFormatting>
  <conditionalFormatting sqref="S515">
    <cfRule type="cellIs" dxfId="1766" priority="2067" operator="lessThan">
      <formula>$T515*0.8</formula>
    </cfRule>
  </conditionalFormatting>
  <conditionalFormatting sqref="Q515">
    <cfRule type="cellIs" dxfId="1765" priority="2066" operator="lessThan">
      <formula>$T515*0.8</formula>
    </cfRule>
  </conditionalFormatting>
  <conditionalFormatting sqref="R515">
    <cfRule type="cellIs" dxfId="1764" priority="2065" operator="lessThan">
      <formula>$T515*0.8</formula>
    </cfRule>
  </conditionalFormatting>
  <conditionalFormatting sqref="C517:R517">
    <cfRule type="cellIs" dxfId="1763" priority="2064" operator="greaterThanOrEqual">
      <formula>1000</formula>
    </cfRule>
  </conditionalFormatting>
  <conditionalFormatting sqref="C516:R516">
    <cfRule type="cellIs" dxfId="1762" priority="2063" operator="greaterThanOrEqual">
      <formula>100</formula>
    </cfRule>
  </conditionalFormatting>
  <conditionalFormatting sqref="C520:S520">
    <cfRule type="cellIs" dxfId="1761" priority="2062" operator="greaterThanOrEqual">
      <formula>$T$279*1.2</formula>
    </cfRule>
  </conditionalFormatting>
  <conditionalFormatting sqref="C523:M523 O523:P523">
    <cfRule type="cellIs" dxfId="1760" priority="2061" operator="lessThan">
      <formula>$T523*0.8</formula>
    </cfRule>
  </conditionalFormatting>
  <conditionalFormatting sqref="S523">
    <cfRule type="cellIs" dxfId="1759" priority="2056" operator="lessThan">
      <formula>$T523*0.8</formula>
    </cfRule>
  </conditionalFormatting>
  <conditionalFormatting sqref="Q523">
    <cfRule type="cellIs" dxfId="1758" priority="2055" operator="lessThan">
      <formula>$T523*0.8</formula>
    </cfRule>
  </conditionalFormatting>
  <conditionalFormatting sqref="N523">
    <cfRule type="cellIs" dxfId="1757" priority="2054" operator="lessThan">
      <formula>$T523*0.8</formula>
    </cfRule>
  </conditionalFormatting>
  <conditionalFormatting sqref="R523">
    <cfRule type="cellIs" dxfId="1756" priority="2053" operator="lessThan">
      <formula>$T523*0.8</formula>
    </cfRule>
  </conditionalFormatting>
  <conditionalFormatting sqref="C525:R525">
    <cfRule type="cellIs" dxfId="1755" priority="2052" operator="greaterThanOrEqual">
      <formula>1000</formula>
    </cfRule>
  </conditionalFormatting>
  <conditionalFormatting sqref="C524:R524">
    <cfRule type="cellIs" dxfId="1754" priority="2051" operator="greaterThanOrEqual">
      <formula>100</formula>
    </cfRule>
  </conditionalFormatting>
  <conditionalFormatting sqref="C528:S528">
    <cfRule type="cellIs" dxfId="1753" priority="2050" operator="greaterThanOrEqual">
      <formula>$T$279*1.2</formula>
    </cfRule>
  </conditionalFormatting>
  <conditionalFormatting sqref="C531:M531 O531:P531">
    <cfRule type="cellIs" dxfId="1752" priority="2049" operator="lessThan">
      <formula>$T531*0.8</formula>
    </cfRule>
  </conditionalFormatting>
  <conditionalFormatting sqref="R531">
    <cfRule type="cellIs" dxfId="1751" priority="2044" operator="lessThan">
      <formula>$T531*0.8</formula>
    </cfRule>
  </conditionalFormatting>
  <conditionalFormatting sqref="S531">
    <cfRule type="cellIs" dxfId="1750" priority="2043" operator="lessThan">
      <formula>$T531*0.8</formula>
    </cfRule>
  </conditionalFormatting>
  <conditionalFormatting sqref="Q531">
    <cfRule type="cellIs" dxfId="1749" priority="2042" operator="lessThan">
      <formula>$T531*0.8</formula>
    </cfRule>
  </conditionalFormatting>
  <conditionalFormatting sqref="N531">
    <cfRule type="cellIs" dxfId="1748" priority="2041" operator="lessThan">
      <formula>$T531*0.8</formula>
    </cfRule>
  </conditionalFormatting>
  <conditionalFormatting sqref="C533:R533">
    <cfRule type="cellIs" dxfId="1747" priority="2040" operator="greaterThanOrEqual">
      <formula>1000</formula>
    </cfRule>
  </conditionalFormatting>
  <conditionalFormatting sqref="C532:R532">
    <cfRule type="cellIs" dxfId="1746" priority="2039" operator="greaterThanOrEqual">
      <formula>100</formula>
    </cfRule>
  </conditionalFormatting>
  <conditionalFormatting sqref="C536:S536">
    <cfRule type="cellIs" dxfId="1745" priority="2038" operator="greaterThanOrEqual">
      <formula>$T$279*1.2</formula>
    </cfRule>
  </conditionalFormatting>
  <conditionalFormatting sqref="C539:K539 O539:P539 M539">
    <cfRule type="cellIs" dxfId="1744" priority="2037" operator="lessThan">
      <formula>$T539*0.8</formula>
    </cfRule>
  </conditionalFormatting>
  <conditionalFormatting sqref="S539">
    <cfRule type="cellIs" dxfId="1743" priority="2032" operator="lessThan">
      <formula>$T539*0.8</formula>
    </cfRule>
  </conditionalFormatting>
  <conditionalFormatting sqref="Q539">
    <cfRule type="cellIs" dxfId="1742" priority="2031" operator="lessThan">
      <formula>$T539*0.8</formula>
    </cfRule>
  </conditionalFormatting>
  <conditionalFormatting sqref="N539">
    <cfRule type="cellIs" dxfId="1741" priority="2030" operator="lessThan">
      <formula>$T539*0.8</formula>
    </cfRule>
  </conditionalFormatting>
  <conditionalFormatting sqref="L539">
    <cfRule type="cellIs" dxfId="1740" priority="2029" operator="lessThan">
      <formula>$T539*0.8</formula>
    </cfRule>
  </conditionalFormatting>
  <conditionalFormatting sqref="R539">
    <cfRule type="cellIs" dxfId="1739" priority="2028" operator="lessThan">
      <formula>$T539*0.8</formula>
    </cfRule>
  </conditionalFormatting>
  <conditionalFormatting sqref="C541:R541">
    <cfRule type="cellIs" dxfId="1738" priority="2027" operator="greaterThanOrEqual">
      <formula>1000</formula>
    </cfRule>
  </conditionalFormatting>
  <conditionalFormatting sqref="C540:R540">
    <cfRule type="cellIs" dxfId="1737" priority="2026" operator="greaterThanOrEqual">
      <formula>100</formula>
    </cfRule>
  </conditionalFormatting>
  <conditionalFormatting sqref="C544:S544">
    <cfRule type="cellIs" dxfId="1736" priority="2025" operator="greaterThanOrEqual">
      <formula>$T$279*1.2</formula>
    </cfRule>
  </conditionalFormatting>
  <conditionalFormatting sqref="C547:K547 O547:P547 M547">
    <cfRule type="cellIs" dxfId="1735" priority="2024" operator="lessThan">
      <formula>$T547*0.8</formula>
    </cfRule>
  </conditionalFormatting>
  <conditionalFormatting sqref="Q547">
    <cfRule type="cellIs" dxfId="1734" priority="2018" operator="lessThan">
      <formula>$T547*0.8</formula>
    </cfRule>
  </conditionalFormatting>
  <conditionalFormatting sqref="R547">
    <cfRule type="cellIs" dxfId="1733" priority="2017" operator="lessThan">
      <formula>$T547*0.8</formula>
    </cfRule>
  </conditionalFormatting>
  <conditionalFormatting sqref="S547">
    <cfRule type="cellIs" dxfId="1732" priority="2016" operator="lessThan">
      <formula>$T547*0.8</formula>
    </cfRule>
  </conditionalFormatting>
  <conditionalFormatting sqref="L547">
    <cfRule type="cellIs" dxfId="1731" priority="2015" operator="lessThan">
      <formula>$T547*0.8</formula>
    </cfRule>
  </conditionalFormatting>
  <conditionalFormatting sqref="N547">
    <cfRule type="cellIs" dxfId="1730" priority="2014" operator="lessThan">
      <formula>$T547*0.8</formula>
    </cfRule>
  </conditionalFormatting>
  <conditionalFormatting sqref="C549:R549">
    <cfRule type="cellIs" dxfId="1729" priority="2013" operator="greaterThanOrEqual">
      <formula>1000</formula>
    </cfRule>
  </conditionalFormatting>
  <conditionalFormatting sqref="C548:R548">
    <cfRule type="cellIs" dxfId="1728" priority="2012" operator="greaterThanOrEqual">
      <formula>100</formula>
    </cfRule>
  </conditionalFormatting>
  <conditionalFormatting sqref="C552:S552">
    <cfRule type="cellIs" dxfId="1727" priority="2011" operator="greaterThanOrEqual">
      <formula>$T$279*1.2</formula>
    </cfRule>
  </conditionalFormatting>
  <conditionalFormatting sqref="C555:K555 O555:P555 M555">
    <cfRule type="cellIs" dxfId="1726" priority="2010" operator="lessThan">
      <formula>$T555*0.8</formula>
    </cfRule>
  </conditionalFormatting>
  <conditionalFormatting sqref="Q555">
    <cfRule type="cellIs" dxfId="1725" priority="2004" operator="lessThan">
      <formula>$T555*0.8</formula>
    </cfRule>
  </conditionalFormatting>
  <conditionalFormatting sqref="R555">
    <cfRule type="cellIs" dxfId="1724" priority="2003" operator="lessThan">
      <formula>$T555*0.8</formula>
    </cfRule>
  </conditionalFormatting>
  <conditionalFormatting sqref="S555">
    <cfRule type="cellIs" dxfId="1723" priority="2002" operator="lessThan">
      <formula>$T555*0.8</formula>
    </cfRule>
  </conditionalFormatting>
  <conditionalFormatting sqref="N555">
    <cfRule type="cellIs" dxfId="1722" priority="2001" operator="lessThan">
      <formula>$T555*0.8</formula>
    </cfRule>
  </conditionalFormatting>
  <conditionalFormatting sqref="L555">
    <cfRule type="cellIs" dxfId="1721" priority="2000" operator="lessThan">
      <formula>$T555*0.8</formula>
    </cfRule>
  </conditionalFormatting>
  <conditionalFormatting sqref="C557:R557">
    <cfRule type="cellIs" dxfId="1720" priority="1999" operator="greaterThanOrEqual">
      <formula>1000</formula>
    </cfRule>
  </conditionalFormatting>
  <conditionalFormatting sqref="C556:R556">
    <cfRule type="cellIs" dxfId="1719" priority="1998" operator="greaterThanOrEqual">
      <formula>100</formula>
    </cfRule>
  </conditionalFormatting>
  <conditionalFormatting sqref="C560:S560">
    <cfRule type="cellIs" dxfId="1718" priority="1997" operator="greaterThanOrEqual">
      <formula>$T$279*1.2</formula>
    </cfRule>
  </conditionalFormatting>
  <conditionalFormatting sqref="C563:K563 O563:P563 M563">
    <cfRule type="cellIs" dxfId="1717" priority="1996" operator="lessThan">
      <formula>$T563*0.8</formula>
    </cfRule>
  </conditionalFormatting>
  <conditionalFormatting sqref="Q563">
    <cfRule type="cellIs" dxfId="1716" priority="1990" operator="lessThan">
      <formula>$T563*0.8</formula>
    </cfRule>
  </conditionalFormatting>
  <conditionalFormatting sqref="R563">
    <cfRule type="cellIs" dxfId="1715" priority="1989" operator="lessThan">
      <formula>$T563*0.8</formula>
    </cfRule>
  </conditionalFormatting>
  <conditionalFormatting sqref="S563">
    <cfRule type="cellIs" dxfId="1714" priority="1988" operator="lessThan">
      <formula>$T563*0.8</formula>
    </cfRule>
  </conditionalFormatting>
  <conditionalFormatting sqref="N563">
    <cfRule type="cellIs" dxfId="1713" priority="1987" operator="lessThan">
      <formula>$T563*0.8</formula>
    </cfRule>
  </conditionalFormatting>
  <conditionalFormatting sqref="L563">
    <cfRule type="cellIs" dxfId="1712" priority="1986" operator="lessThan">
      <formula>$T563*0.8</formula>
    </cfRule>
  </conditionalFormatting>
  <conditionalFormatting sqref="C565:R565">
    <cfRule type="cellIs" dxfId="1711" priority="1985" operator="greaterThanOrEqual">
      <formula>1000</formula>
    </cfRule>
  </conditionalFormatting>
  <conditionalFormatting sqref="C564:R564">
    <cfRule type="cellIs" dxfId="1710" priority="1984" operator="greaterThanOrEqual">
      <formula>100</formula>
    </cfRule>
  </conditionalFormatting>
  <conditionalFormatting sqref="C568:S568">
    <cfRule type="cellIs" dxfId="1709" priority="1983" operator="greaterThanOrEqual">
      <formula>$T$279*1.2</formula>
    </cfRule>
  </conditionalFormatting>
  <conditionalFormatting sqref="C571:K571 O571:P571 M571">
    <cfRule type="cellIs" dxfId="1708" priority="1982" operator="lessThan">
      <formula>$T571*0.8</formula>
    </cfRule>
  </conditionalFormatting>
  <conditionalFormatting sqref="Q571">
    <cfRule type="cellIs" dxfId="1707" priority="1976" operator="lessThan">
      <formula>$T571*0.8</formula>
    </cfRule>
  </conditionalFormatting>
  <conditionalFormatting sqref="R571">
    <cfRule type="cellIs" dxfId="1706" priority="1975" operator="lessThan">
      <formula>$T571*0.8</formula>
    </cfRule>
  </conditionalFormatting>
  <conditionalFormatting sqref="S571">
    <cfRule type="cellIs" dxfId="1705" priority="1974" operator="lessThan">
      <formula>$T571*0.8</formula>
    </cfRule>
  </conditionalFormatting>
  <conditionalFormatting sqref="N571">
    <cfRule type="cellIs" dxfId="1704" priority="1973" operator="lessThan">
      <formula>$T571*0.8</formula>
    </cfRule>
  </conditionalFormatting>
  <conditionalFormatting sqref="L571">
    <cfRule type="cellIs" dxfId="1703" priority="1972" operator="lessThan">
      <formula>$T571*0.8</formula>
    </cfRule>
  </conditionalFormatting>
  <conditionalFormatting sqref="C573:R573">
    <cfRule type="cellIs" dxfId="1702" priority="1971" operator="greaterThanOrEqual">
      <formula>1000</formula>
    </cfRule>
  </conditionalFormatting>
  <conditionalFormatting sqref="C572:R572">
    <cfRule type="cellIs" dxfId="1701" priority="1970" operator="greaterThanOrEqual">
      <formula>100</formula>
    </cfRule>
  </conditionalFormatting>
  <conditionalFormatting sqref="C576:S576">
    <cfRule type="cellIs" dxfId="1700" priority="1969" operator="greaterThanOrEqual">
      <formula>$T$279*1.2</formula>
    </cfRule>
  </conditionalFormatting>
  <conditionalFormatting sqref="C579:K579 O579:P579 M579">
    <cfRule type="cellIs" dxfId="1699" priority="1968" operator="lessThan">
      <formula>$T579*0.8</formula>
    </cfRule>
  </conditionalFormatting>
  <conditionalFormatting sqref="L579">
    <cfRule type="cellIs" dxfId="1698" priority="1963" operator="lessThan">
      <formula>$T579*0.8</formula>
    </cfRule>
  </conditionalFormatting>
  <conditionalFormatting sqref="N579">
    <cfRule type="cellIs" dxfId="1697" priority="1962" operator="lessThan">
      <formula>$T579*0.8</formula>
    </cfRule>
  </conditionalFormatting>
  <conditionalFormatting sqref="Q579">
    <cfRule type="cellIs" dxfId="1696" priority="1961" operator="lessThan">
      <formula>$T579*0.8</formula>
    </cfRule>
  </conditionalFormatting>
  <conditionalFormatting sqref="R579">
    <cfRule type="cellIs" dxfId="1695" priority="1960" operator="lessThan">
      <formula>$T579*0.8</formula>
    </cfRule>
  </conditionalFormatting>
  <conditionalFormatting sqref="S579">
    <cfRule type="cellIs" dxfId="1694" priority="1959" operator="lessThan">
      <formula>$T579*0.8</formula>
    </cfRule>
  </conditionalFormatting>
  <conditionalFormatting sqref="C581:R581">
    <cfRule type="cellIs" dxfId="1693" priority="1958" operator="greaterThanOrEqual">
      <formula>1000</formula>
    </cfRule>
  </conditionalFormatting>
  <conditionalFormatting sqref="C580:R580">
    <cfRule type="cellIs" dxfId="1692" priority="1957" operator="greaterThanOrEqual">
      <formula>100</formula>
    </cfRule>
  </conditionalFormatting>
  <conditionalFormatting sqref="C584:S584">
    <cfRule type="cellIs" dxfId="1691" priority="1956" operator="greaterThanOrEqual">
      <formula>$T$279*1.2</formula>
    </cfRule>
  </conditionalFormatting>
  <conditionalFormatting sqref="C587:K587 P587 M587">
    <cfRule type="cellIs" dxfId="1690" priority="1955" operator="lessThan">
      <formula>$T587*0.8</formula>
    </cfRule>
  </conditionalFormatting>
  <conditionalFormatting sqref="L587">
    <cfRule type="cellIs" dxfId="1689" priority="1954" operator="lessThan">
      <formula>$T587*0.8</formula>
    </cfRule>
  </conditionalFormatting>
  <conditionalFormatting sqref="N587">
    <cfRule type="cellIs" dxfId="1688" priority="1949" operator="lessThan">
      <formula>$T587*0.8</formula>
    </cfRule>
  </conditionalFormatting>
  <conditionalFormatting sqref="O587">
    <cfRule type="cellIs" dxfId="1687" priority="1948" operator="lessThan">
      <formula>$T587*0.8</formula>
    </cfRule>
  </conditionalFormatting>
  <conditionalFormatting sqref="Q587">
    <cfRule type="cellIs" dxfId="1686" priority="1947" operator="lessThan">
      <formula>$T587*0.8</formula>
    </cfRule>
  </conditionalFormatting>
  <conditionalFormatting sqref="R587">
    <cfRule type="cellIs" dxfId="1685" priority="1946" operator="lessThan">
      <formula>$T587*0.8</formula>
    </cfRule>
  </conditionalFormatting>
  <conditionalFormatting sqref="S587">
    <cfRule type="cellIs" dxfId="1684" priority="1945" operator="lessThan">
      <formula>$T587*0.8</formula>
    </cfRule>
  </conditionalFormatting>
  <conditionalFormatting sqref="C589:R589">
    <cfRule type="cellIs" dxfId="1683" priority="1944" operator="greaterThanOrEqual">
      <formula>1000</formula>
    </cfRule>
  </conditionalFormatting>
  <conditionalFormatting sqref="C588:R588">
    <cfRule type="cellIs" dxfId="1682" priority="1943" operator="greaterThanOrEqual">
      <formula>100</formula>
    </cfRule>
  </conditionalFormatting>
  <conditionalFormatting sqref="C592:S592">
    <cfRule type="cellIs" dxfId="1681" priority="1942" operator="greaterThanOrEqual">
      <formula>$T$279*1.2</formula>
    </cfRule>
  </conditionalFormatting>
  <conditionalFormatting sqref="C595:K595 P595 M595">
    <cfRule type="cellIs" dxfId="1680" priority="1941" operator="lessThan">
      <formula>$T595*0.8</formula>
    </cfRule>
  </conditionalFormatting>
  <conditionalFormatting sqref="L595">
    <cfRule type="cellIs" dxfId="1679" priority="1940" operator="lessThan">
      <formula>$T595*0.8</formula>
    </cfRule>
  </conditionalFormatting>
  <conditionalFormatting sqref="R595">
    <cfRule type="cellIs" dxfId="1678" priority="1934" operator="lessThan">
      <formula>$T595*0.8</formula>
    </cfRule>
  </conditionalFormatting>
  <conditionalFormatting sqref="S595">
    <cfRule type="cellIs" dxfId="1677" priority="1933" operator="lessThan">
      <formula>$T595*0.8</formula>
    </cfRule>
  </conditionalFormatting>
  <conditionalFormatting sqref="Q595">
    <cfRule type="cellIs" dxfId="1676" priority="1932" operator="lessThan">
      <formula>$T595*0.8</formula>
    </cfRule>
  </conditionalFormatting>
  <conditionalFormatting sqref="N595">
    <cfRule type="cellIs" dxfId="1675" priority="1931" operator="lessThan">
      <formula>$T595*0.8</formula>
    </cfRule>
  </conditionalFormatting>
  <conditionalFormatting sqref="O595">
    <cfRule type="cellIs" dxfId="1674" priority="1930" operator="lessThan">
      <formula>$T595*0.8</formula>
    </cfRule>
  </conditionalFormatting>
  <conditionalFormatting sqref="C597:R597">
    <cfRule type="cellIs" dxfId="1673" priority="1929" operator="greaterThanOrEqual">
      <formula>1000</formula>
    </cfRule>
  </conditionalFormatting>
  <conditionalFormatting sqref="C596:R596">
    <cfRule type="cellIs" dxfId="1672" priority="1928" operator="greaterThanOrEqual">
      <formula>100</formula>
    </cfRule>
  </conditionalFormatting>
  <conditionalFormatting sqref="C600:S600">
    <cfRule type="cellIs" dxfId="1671" priority="1927" operator="greaterThanOrEqual">
      <formula>$T$279*1.2</formula>
    </cfRule>
  </conditionalFormatting>
  <conditionalFormatting sqref="C603:I603 P603 M603 K603">
    <cfRule type="cellIs" dxfId="1670" priority="1926" operator="lessThan">
      <formula>$T603*0.8</formula>
    </cfRule>
  </conditionalFormatting>
  <conditionalFormatting sqref="L603">
    <cfRule type="cellIs" dxfId="1669" priority="1925" operator="lessThan">
      <formula>$T603*0.8</formula>
    </cfRule>
  </conditionalFormatting>
  <conditionalFormatting sqref="O603">
    <cfRule type="cellIs" dxfId="1668" priority="1920" operator="lessThan">
      <formula>$T603*0.8</formula>
    </cfRule>
  </conditionalFormatting>
  <conditionalFormatting sqref="S603">
    <cfRule type="cellIs" dxfId="1667" priority="1919" operator="lessThan">
      <formula>$T603*0.8</formula>
    </cfRule>
  </conditionalFormatting>
  <conditionalFormatting sqref="Q603">
    <cfRule type="cellIs" dxfId="1666" priority="1918" operator="lessThan">
      <formula>$T603*0.8</formula>
    </cfRule>
  </conditionalFormatting>
  <conditionalFormatting sqref="N603">
    <cfRule type="cellIs" dxfId="1665" priority="1917" operator="lessThan">
      <formula>$T603*0.8</formula>
    </cfRule>
  </conditionalFormatting>
  <conditionalFormatting sqref="R603">
    <cfRule type="cellIs" dxfId="1664" priority="1916" operator="lessThan">
      <formula>$T603*0.8</formula>
    </cfRule>
  </conditionalFormatting>
  <conditionalFormatting sqref="J603">
    <cfRule type="cellIs" dxfId="1663" priority="1915" operator="lessThan">
      <formula>$T603*0.8</formula>
    </cfRule>
  </conditionalFormatting>
  <conditionalFormatting sqref="C605:R605">
    <cfRule type="cellIs" dxfId="1662" priority="1914" operator="greaterThanOrEqual">
      <formula>1000</formula>
    </cfRule>
  </conditionalFormatting>
  <conditionalFormatting sqref="C604:R604">
    <cfRule type="cellIs" dxfId="1661" priority="1913" operator="greaterThanOrEqual">
      <formula>100</formula>
    </cfRule>
  </conditionalFormatting>
  <conditionalFormatting sqref="C608:S608">
    <cfRule type="cellIs" dxfId="1660" priority="1912" operator="greaterThanOrEqual">
      <formula>$T$279*1.2</formula>
    </cfRule>
  </conditionalFormatting>
  <conditionalFormatting sqref="C611:F611 P611 M611 K611 H611:I611">
    <cfRule type="cellIs" dxfId="1659" priority="1911" operator="lessThan">
      <formula>$T611*0.8</formula>
    </cfRule>
  </conditionalFormatting>
  <conditionalFormatting sqref="Q611">
    <cfRule type="cellIs" dxfId="1658" priority="1903" operator="lessThan">
      <formula>$T611*0.8</formula>
    </cfRule>
  </conditionalFormatting>
  <conditionalFormatting sqref="R611">
    <cfRule type="cellIs" dxfId="1657" priority="1902" operator="lessThan">
      <formula>$T611*0.8</formula>
    </cfRule>
  </conditionalFormatting>
  <conditionalFormatting sqref="S611">
    <cfRule type="cellIs" dxfId="1656" priority="1901" operator="lessThan">
      <formula>$T611*0.8</formula>
    </cfRule>
  </conditionalFormatting>
  <conditionalFormatting sqref="O611">
    <cfRule type="cellIs" dxfId="1655" priority="1900" operator="lessThan">
      <formula>$T611*0.8</formula>
    </cfRule>
  </conditionalFormatting>
  <conditionalFormatting sqref="L611">
    <cfRule type="cellIs" dxfId="1654" priority="1899" operator="lessThan">
      <formula>$T611*0.8</formula>
    </cfRule>
  </conditionalFormatting>
  <conditionalFormatting sqref="N611">
    <cfRule type="cellIs" dxfId="1653" priority="1898" operator="lessThan">
      <formula>$T611*0.8</formula>
    </cfRule>
  </conditionalFormatting>
  <conditionalFormatting sqref="G611">
    <cfRule type="cellIs" dxfId="1652" priority="1897" operator="lessThan">
      <formula>$T611*0.8</formula>
    </cfRule>
  </conditionalFormatting>
  <conditionalFormatting sqref="J611">
    <cfRule type="cellIs" dxfId="1651" priority="1896" operator="lessThan">
      <formula>$T611*0.8</formula>
    </cfRule>
  </conditionalFormatting>
  <conditionalFormatting sqref="C613:R613">
    <cfRule type="cellIs" dxfId="1650" priority="1895" operator="greaterThanOrEqual">
      <formula>1000</formula>
    </cfRule>
  </conditionalFormatting>
  <conditionalFormatting sqref="C612:R612">
    <cfRule type="cellIs" dxfId="1649" priority="1894" operator="greaterThanOrEqual">
      <formula>100</formula>
    </cfRule>
  </conditionalFormatting>
  <conditionalFormatting sqref="C616:S616">
    <cfRule type="cellIs" dxfId="1648" priority="1893" operator="greaterThanOrEqual">
      <formula>$T$279*1.2</formula>
    </cfRule>
  </conditionalFormatting>
  <conditionalFormatting sqref="D619:F619 M619 K619 H619:I619">
    <cfRule type="cellIs" dxfId="1647" priority="1892" operator="lessThan">
      <formula>$T619*0.8</formula>
    </cfRule>
  </conditionalFormatting>
  <conditionalFormatting sqref="J619">
    <cfRule type="cellIs" dxfId="1646" priority="1884" operator="lessThan">
      <formula>$T619*0.8</formula>
    </cfRule>
  </conditionalFormatting>
  <conditionalFormatting sqref="L619">
    <cfRule type="cellIs" dxfId="1645" priority="1883" operator="lessThan">
      <formula>$T619*0.8</formula>
    </cfRule>
  </conditionalFormatting>
  <conditionalFormatting sqref="O619">
    <cfRule type="cellIs" dxfId="1644" priority="1882" operator="lessThan">
      <formula>$T619*0.8</formula>
    </cfRule>
  </conditionalFormatting>
  <conditionalFormatting sqref="N619">
    <cfRule type="cellIs" dxfId="1643" priority="1881" operator="lessThan">
      <formula>$T619*0.8</formula>
    </cfRule>
  </conditionalFormatting>
  <conditionalFormatting sqref="P619">
    <cfRule type="cellIs" dxfId="1642" priority="1880" operator="lessThan">
      <formula>$T619*0.8</formula>
    </cfRule>
  </conditionalFormatting>
  <conditionalFormatting sqref="Q619">
    <cfRule type="cellIs" dxfId="1641" priority="1879" operator="lessThan">
      <formula>$T619*0.8</formula>
    </cfRule>
  </conditionalFormatting>
  <conditionalFormatting sqref="R619">
    <cfRule type="cellIs" dxfId="1640" priority="1878" operator="lessThan">
      <formula>$T619*0.8</formula>
    </cfRule>
  </conditionalFormatting>
  <conditionalFormatting sqref="S619">
    <cfRule type="cellIs" dxfId="1639" priority="1877" operator="lessThan">
      <formula>$T619*0.8</formula>
    </cfRule>
  </conditionalFormatting>
  <conditionalFormatting sqref="C619">
    <cfRule type="cellIs" dxfId="1638" priority="1876" operator="lessThan">
      <formula>$T619*0.8</formula>
    </cfRule>
  </conditionalFormatting>
  <conditionalFormatting sqref="G619">
    <cfRule type="cellIs" dxfId="1637" priority="1875" operator="lessThan">
      <formula>$T619*0.8</formula>
    </cfRule>
  </conditionalFormatting>
  <conditionalFormatting sqref="E621:R621">
    <cfRule type="cellIs" dxfId="1636" priority="1874" operator="greaterThanOrEqual">
      <formula>1000</formula>
    </cfRule>
  </conditionalFormatting>
  <conditionalFormatting sqref="E620:R620">
    <cfRule type="cellIs" dxfId="1635" priority="1873" operator="greaterThanOrEqual">
      <formula>100</formula>
    </cfRule>
  </conditionalFormatting>
  <conditionalFormatting sqref="C624:S624">
    <cfRule type="cellIs" dxfId="1634" priority="1872" operator="greaterThanOrEqual">
      <formula>$T$279*1.2</formula>
    </cfRule>
  </conditionalFormatting>
  <conditionalFormatting sqref="E627:F627 M627 H627:I627">
    <cfRule type="cellIs" dxfId="1633" priority="1871" operator="lessThan">
      <formula>$T627*0.8</formula>
    </cfRule>
  </conditionalFormatting>
  <conditionalFormatting sqref="J627">
    <cfRule type="cellIs" dxfId="1632" priority="1870" operator="lessThan">
      <formula>$T627*0.8</formula>
    </cfRule>
  </conditionalFormatting>
  <conditionalFormatting sqref="O627">
    <cfRule type="cellIs" dxfId="1631" priority="1868" operator="lessThan">
      <formula>$T627*0.8</formula>
    </cfRule>
  </conditionalFormatting>
  <conditionalFormatting sqref="C621">
    <cfRule type="cellIs" dxfId="1630" priority="1860" operator="greaterThanOrEqual">
      <formula>1000</formula>
    </cfRule>
  </conditionalFormatting>
  <conditionalFormatting sqref="C620">
    <cfRule type="cellIs" dxfId="1629" priority="1859" operator="greaterThanOrEqual">
      <formula>100</formula>
    </cfRule>
  </conditionalFormatting>
  <conditionalFormatting sqref="C627">
    <cfRule type="cellIs" dxfId="1628" priority="1857" operator="lessThan">
      <formula>$T627*0.8</formula>
    </cfRule>
  </conditionalFormatting>
  <conditionalFormatting sqref="D621">
    <cfRule type="cellIs" dxfId="1627" priority="1855" operator="greaterThanOrEqual">
      <formula>1000</formula>
    </cfRule>
  </conditionalFormatting>
  <conditionalFormatting sqref="D620">
    <cfRule type="cellIs" dxfId="1626" priority="1854" operator="greaterThanOrEqual">
      <formula>100</formula>
    </cfRule>
  </conditionalFormatting>
  <conditionalFormatting sqref="D627">
    <cfRule type="cellIs" dxfId="1625" priority="1853" operator="lessThan">
      <formula>$T627*0.8</formula>
    </cfRule>
  </conditionalFormatting>
  <conditionalFormatting sqref="K627">
    <cfRule type="cellIs" dxfId="1624" priority="1852" operator="lessThan">
      <formula>$T627*0.8</formula>
    </cfRule>
  </conditionalFormatting>
  <conditionalFormatting sqref="G627">
    <cfRule type="cellIs" dxfId="1623" priority="1851" operator="lessThan">
      <formula>$T627*0.8</formula>
    </cfRule>
  </conditionalFormatting>
  <conditionalFormatting sqref="L627">
    <cfRule type="cellIs" dxfId="1622" priority="1850" operator="lessThan">
      <formula>$T627*0.8</formula>
    </cfRule>
  </conditionalFormatting>
  <conditionalFormatting sqref="N627">
    <cfRule type="cellIs" dxfId="1621" priority="1849" operator="lessThan">
      <formula>$T627*0.8</formula>
    </cfRule>
  </conditionalFormatting>
  <conditionalFormatting sqref="P627">
    <cfRule type="cellIs" dxfId="1620" priority="1848" operator="lessThan">
      <formula>$T627*0.8</formula>
    </cfRule>
  </conditionalFormatting>
  <conditionalFormatting sqref="Q627">
    <cfRule type="cellIs" dxfId="1619" priority="1847" operator="lessThan">
      <formula>$T627*0.8</formula>
    </cfRule>
  </conditionalFormatting>
  <conditionalFormatting sqref="R627">
    <cfRule type="cellIs" dxfId="1618" priority="1846" operator="lessThan">
      <formula>$T627*0.8</formula>
    </cfRule>
  </conditionalFormatting>
  <conditionalFormatting sqref="S627">
    <cfRule type="cellIs" dxfId="1617" priority="1845" operator="lessThan">
      <formula>$T627*0.8</formula>
    </cfRule>
  </conditionalFormatting>
  <conditionalFormatting sqref="E629:R629">
    <cfRule type="cellIs" dxfId="1616" priority="1844" operator="greaterThanOrEqual">
      <formula>1000</formula>
    </cfRule>
  </conditionalFormatting>
  <conditionalFormatting sqref="E628:R628">
    <cfRule type="cellIs" dxfId="1615" priority="1843" operator="greaterThanOrEqual">
      <formula>100</formula>
    </cfRule>
  </conditionalFormatting>
  <conditionalFormatting sqref="C632:S632">
    <cfRule type="cellIs" dxfId="1614" priority="1842" operator="greaterThanOrEqual">
      <formula>$T$279*1.2</formula>
    </cfRule>
  </conditionalFormatting>
  <conditionalFormatting sqref="E635:F635 M635 H635">
    <cfRule type="cellIs" dxfId="1613" priority="1841" operator="lessThan">
      <formula>$T635*0.8</formula>
    </cfRule>
  </conditionalFormatting>
  <conditionalFormatting sqref="C629">
    <cfRule type="cellIs" dxfId="1612" priority="1838" operator="greaterThanOrEqual">
      <formula>1000</formula>
    </cfRule>
  </conditionalFormatting>
  <conditionalFormatting sqref="C628">
    <cfRule type="cellIs" dxfId="1611" priority="1837" operator="greaterThanOrEqual">
      <formula>100</formula>
    </cfRule>
  </conditionalFormatting>
  <conditionalFormatting sqref="D629">
    <cfRule type="cellIs" dxfId="1610" priority="1835" operator="greaterThanOrEqual">
      <formula>1000</formula>
    </cfRule>
  </conditionalFormatting>
  <conditionalFormatting sqref="D628">
    <cfRule type="cellIs" dxfId="1609" priority="1834" operator="greaterThanOrEqual">
      <formula>100</formula>
    </cfRule>
  </conditionalFormatting>
  <conditionalFormatting sqref="N635">
    <cfRule type="cellIs" dxfId="1608" priority="1824" operator="lessThan">
      <formula>$T635*0.8</formula>
    </cfRule>
  </conditionalFormatting>
  <conditionalFormatting sqref="O635">
    <cfRule type="cellIs" dxfId="1607" priority="1823" operator="lessThan">
      <formula>$T635*0.8</formula>
    </cfRule>
  </conditionalFormatting>
  <conditionalFormatting sqref="P635">
    <cfRule type="cellIs" dxfId="1606" priority="1822" operator="lessThan">
      <formula>$T635*0.8</formula>
    </cfRule>
  </conditionalFormatting>
  <conditionalFormatting sqref="Q635">
    <cfRule type="cellIs" dxfId="1605" priority="1821" operator="lessThan">
      <formula>$T635*0.8</formula>
    </cfRule>
  </conditionalFormatting>
  <conditionalFormatting sqref="R635">
    <cfRule type="cellIs" dxfId="1604" priority="1820" operator="lessThan">
      <formula>$T635*0.8</formula>
    </cfRule>
  </conditionalFormatting>
  <conditionalFormatting sqref="S635">
    <cfRule type="cellIs" dxfId="1603" priority="1819" operator="lessThan">
      <formula>$T635*0.8</formula>
    </cfRule>
  </conditionalFormatting>
  <conditionalFormatting sqref="G635">
    <cfRule type="cellIs" dxfId="1602" priority="1818" operator="lessThan">
      <formula>$T635*0.8</formula>
    </cfRule>
  </conditionalFormatting>
  <conditionalFormatting sqref="D635">
    <cfRule type="cellIs" dxfId="1601" priority="1817" operator="lessThan">
      <formula>$T635*0.8</formula>
    </cfRule>
  </conditionalFormatting>
  <conditionalFormatting sqref="I635">
    <cfRule type="cellIs" dxfId="1600" priority="1816" operator="lessThan">
      <formula>$T635*0.8</formula>
    </cfRule>
  </conditionalFormatting>
  <conditionalFormatting sqref="J635">
    <cfRule type="cellIs" dxfId="1599" priority="1815" operator="lessThan">
      <formula>$T635*0.8</formula>
    </cfRule>
  </conditionalFormatting>
  <conditionalFormatting sqref="K635">
    <cfRule type="cellIs" dxfId="1598" priority="1814" operator="lessThan">
      <formula>$T635*0.8</formula>
    </cfRule>
  </conditionalFormatting>
  <conditionalFormatting sqref="L635">
    <cfRule type="cellIs" dxfId="1597" priority="1813" operator="lessThan">
      <formula>$T635*0.8</formula>
    </cfRule>
  </conditionalFormatting>
  <conditionalFormatting sqref="C635">
    <cfRule type="cellIs" dxfId="1596" priority="1812" operator="lessThan">
      <formula>$T635*0.8</formula>
    </cfRule>
  </conditionalFormatting>
  <conditionalFormatting sqref="E637:R637">
    <cfRule type="cellIs" dxfId="1595" priority="1811" operator="greaterThanOrEqual">
      <formula>1000</formula>
    </cfRule>
  </conditionalFormatting>
  <conditionalFormatting sqref="E636:R636">
    <cfRule type="cellIs" dxfId="1594" priority="1810" operator="greaterThanOrEqual">
      <formula>100</formula>
    </cfRule>
  </conditionalFormatting>
  <conditionalFormatting sqref="C640:S640">
    <cfRule type="cellIs" dxfId="1593" priority="1809" operator="greaterThanOrEqual">
      <formula>$T$279*1.2</formula>
    </cfRule>
  </conditionalFormatting>
  <conditionalFormatting sqref="E643:F643 M643 H643">
    <cfRule type="cellIs" dxfId="1592" priority="1808" operator="lessThan">
      <formula>$T643*0.8</formula>
    </cfRule>
  </conditionalFormatting>
  <conditionalFormatting sqref="C637">
    <cfRule type="cellIs" dxfId="1591" priority="1807" operator="greaterThanOrEqual">
      <formula>1000</formula>
    </cfRule>
  </conditionalFormatting>
  <conditionalFormatting sqref="C636">
    <cfRule type="cellIs" dxfId="1590" priority="1806" operator="greaterThanOrEqual">
      <formula>100</formula>
    </cfRule>
  </conditionalFormatting>
  <conditionalFormatting sqref="D637">
    <cfRule type="cellIs" dxfId="1589" priority="1805" operator="greaterThanOrEqual">
      <formula>1000</formula>
    </cfRule>
  </conditionalFormatting>
  <conditionalFormatting sqref="D636">
    <cfRule type="cellIs" dxfId="1588" priority="1804" operator="greaterThanOrEqual">
      <formula>100</formula>
    </cfRule>
  </conditionalFormatting>
  <conditionalFormatting sqref="D643">
    <cfRule type="cellIs" dxfId="1587" priority="1790" operator="lessThan">
      <formula>$T643*0.8</formula>
    </cfRule>
  </conditionalFormatting>
  <conditionalFormatting sqref="C643">
    <cfRule type="cellIs" dxfId="1586" priority="1789" operator="lessThan">
      <formula>$T643*0.8</formula>
    </cfRule>
  </conditionalFormatting>
  <conditionalFormatting sqref="G643">
    <cfRule type="cellIs" dxfId="1585" priority="1788" operator="lessThan">
      <formula>$T643*0.8</formula>
    </cfRule>
  </conditionalFormatting>
  <conditionalFormatting sqref="I643">
    <cfRule type="cellIs" dxfId="1584" priority="1787" operator="lessThan">
      <formula>$T643*0.8</formula>
    </cfRule>
  </conditionalFormatting>
  <conditionalFormatting sqref="J643">
    <cfRule type="cellIs" dxfId="1583" priority="1786" operator="lessThan">
      <formula>$T643*0.8</formula>
    </cfRule>
  </conditionalFormatting>
  <conditionalFormatting sqref="K643">
    <cfRule type="cellIs" dxfId="1582" priority="1785" operator="lessThan">
      <formula>$T643*0.8</formula>
    </cfRule>
  </conditionalFormatting>
  <conditionalFormatting sqref="L643">
    <cfRule type="cellIs" dxfId="1581" priority="1784" operator="lessThan">
      <formula>$T643*0.8</formula>
    </cfRule>
  </conditionalFormatting>
  <conditionalFormatting sqref="N643">
    <cfRule type="cellIs" dxfId="1580" priority="1783" operator="lessThan">
      <formula>$T643*0.8</formula>
    </cfRule>
  </conditionalFormatting>
  <conditionalFormatting sqref="O643">
    <cfRule type="cellIs" dxfId="1579" priority="1782" operator="lessThan">
      <formula>$T643*0.8</formula>
    </cfRule>
  </conditionalFormatting>
  <conditionalFormatting sqref="Q643">
    <cfRule type="cellIs" dxfId="1578" priority="1781" operator="lessThan">
      <formula>$T643*0.8</formula>
    </cfRule>
  </conditionalFormatting>
  <conditionalFormatting sqref="R643">
    <cfRule type="cellIs" dxfId="1577" priority="1780" operator="lessThan">
      <formula>$T643*0.8</formula>
    </cfRule>
  </conditionalFormatting>
  <conditionalFormatting sqref="S643">
    <cfRule type="cellIs" dxfId="1576" priority="1779" operator="lessThan">
      <formula>$T643*0.8</formula>
    </cfRule>
  </conditionalFormatting>
  <conditionalFormatting sqref="P643">
    <cfRule type="cellIs" dxfId="1575" priority="1778" operator="lessThan">
      <formula>$T643*0.8</formula>
    </cfRule>
  </conditionalFormatting>
  <conditionalFormatting sqref="E645:R645">
    <cfRule type="cellIs" dxfId="1574" priority="1777" operator="greaterThanOrEqual">
      <formula>1000</formula>
    </cfRule>
  </conditionalFormatting>
  <conditionalFormatting sqref="E644:R644">
    <cfRule type="cellIs" dxfId="1573" priority="1776" operator="greaterThanOrEqual">
      <formula>100</formula>
    </cfRule>
  </conditionalFormatting>
  <conditionalFormatting sqref="C648:S648">
    <cfRule type="cellIs" dxfId="1572" priority="1775" operator="greaterThanOrEqual">
      <formula>$T$279*1.2</formula>
    </cfRule>
  </conditionalFormatting>
  <conditionalFormatting sqref="F651 M651 H651">
    <cfRule type="cellIs" dxfId="1571" priority="1774" operator="lessThan">
      <formula>$T651*0.8</formula>
    </cfRule>
  </conditionalFormatting>
  <conditionalFormatting sqref="C645">
    <cfRule type="cellIs" dxfId="1570" priority="1773" operator="greaterThanOrEqual">
      <formula>1000</formula>
    </cfRule>
  </conditionalFormatting>
  <conditionalFormatting sqref="C644">
    <cfRule type="cellIs" dxfId="1569" priority="1772" operator="greaterThanOrEqual">
      <formula>100</formula>
    </cfRule>
  </conditionalFormatting>
  <conditionalFormatting sqref="D645">
    <cfRule type="cellIs" dxfId="1568" priority="1771" operator="greaterThanOrEqual">
      <formula>1000</formula>
    </cfRule>
  </conditionalFormatting>
  <conditionalFormatting sqref="D644">
    <cfRule type="cellIs" dxfId="1567" priority="1770" operator="greaterThanOrEqual">
      <formula>100</formula>
    </cfRule>
  </conditionalFormatting>
  <conditionalFormatting sqref="N651:S651">
    <cfRule type="cellIs" dxfId="1566" priority="1756" operator="lessThan">
      <formula>$T651*0.8</formula>
    </cfRule>
  </conditionalFormatting>
  <conditionalFormatting sqref="G651">
    <cfRule type="cellIs" dxfId="1565" priority="1755" operator="lessThan">
      <formula>$T651*0.8</formula>
    </cfRule>
  </conditionalFormatting>
  <conditionalFormatting sqref="I651">
    <cfRule type="cellIs" dxfId="1564" priority="1754" operator="lessThan">
      <formula>$T651*0.8</formula>
    </cfRule>
  </conditionalFormatting>
  <conditionalFormatting sqref="J651">
    <cfRule type="cellIs" dxfId="1563" priority="1753" operator="lessThan">
      <formula>$T651*0.8</formula>
    </cfRule>
  </conditionalFormatting>
  <conditionalFormatting sqref="K651">
    <cfRule type="cellIs" dxfId="1562" priority="1752" operator="lessThan">
      <formula>$T651*0.8</formula>
    </cfRule>
  </conditionalFormatting>
  <conditionalFormatting sqref="L651">
    <cfRule type="cellIs" dxfId="1561" priority="1751" operator="lessThan">
      <formula>$T651*0.8</formula>
    </cfRule>
  </conditionalFormatting>
  <conditionalFormatting sqref="D651">
    <cfRule type="cellIs" dxfId="1560" priority="1750" operator="lessThan">
      <formula>$T651*0.8</formula>
    </cfRule>
  </conditionalFormatting>
  <conditionalFormatting sqref="E651">
    <cfRule type="cellIs" dxfId="1559" priority="1749" operator="lessThan">
      <formula>$T651*0.8</formula>
    </cfRule>
  </conditionalFormatting>
  <conditionalFormatting sqref="C651">
    <cfRule type="cellIs" dxfId="1558" priority="1748" operator="lessThan">
      <formula>$T651*0.8</formula>
    </cfRule>
  </conditionalFormatting>
  <conditionalFormatting sqref="E653:R653">
    <cfRule type="cellIs" dxfId="1557" priority="1747" operator="greaterThanOrEqual">
      <formula>1000</formula>
    </cfRule>
  </conditionalFormatting>
  <conditionalFormatting sqref="E652:R652">
    <cfRule type="cellIs" dxfId="1556" priority="1746" operator="greaterThanOrEqual">
      <formula>100</formula>
    </cfRule>
  </conditionalFormatting>
  <conditionalFormatting sqref="C656:S656">
    <cfRule type="cellIs" dxfId="1555" priority="1745" operator="greaterThanOrEqual">
      <formula>$T$279*1.2</formula>
    </cfRule>
  </conditionalFormatting>
  <conditionalFormatting sqref="F659 M659 H659">
    <cfRule type="cellIs" dxfId="1554" priority="1744" operator="lessThan">
      <formula>$T659*0.8</formula>
    </cfRule>
  </conditionalFormatting>
  <conditionalFormatting sqref="C653">
    <cfRule type="cellIs" dxfId="1553" priority="1743" operator="greaterThanOrEqual">
      <formula>1000</formula>
    </cfRule>
  </conditionalFormatting>
  <conditionalFormatting sqref="C652">
    <cfRule type="cellIs" dxfId="1552" priority="1742" operator="greaterThanOrEqual">
      <formula>100</formula>
    </cfRule>
  </conditionalFormatting>
  <conditionalFormatting sqref="D653">
    <cfRule type="cellIs" dxfId="1551" priority="1741" operator="greaterThanOrEqual">
      <formula>1000</formula>
    </cfRule>
  </conditionalFormatting>
  <conditionalFormatting sqref="D652">
    <cfRule type="cellIs" dxfId="1550" priority="1740" operator="greaterThanOrEqual">
      <formula>100</formula>
    </cfRule>
  </conditionalFormatting>
  <conditionalFormatting sqref="C659">
    <cfRule type="cellIs" dxfId="1549" priority="1731" operator="lessThan">
      <formula>$T659*0.8</formula>
    </cfRule>
  </conditionalFormatting>
  <conditionalFormatting sqref="D659">
    <cfRule type="cellIs" dxfId="1548" priority="1730" operator="lessThan">
      <formula>$T659*0.8</formula>
    </cfRule>
  </conditionalFormatting>
  <conditionalFormatting sqref="E659">
    <cfRule type="cellIs" dxfId="1547" priority="1729" operator="lessThan">
      <formula>$T659*0.8</formula>
    </cfRule>
  </conditionalFormatting>
  <conditionalFormatting sqref="G659">
    <cfRule type="cellIs" dxfId="1546" priority="1728" operator="lessThan">
      <formula>$T659*0.8</formula>
    </cfRule>
  </conditionalFormatting>
  <conditionalFormatting sqref="I659">
    <cfRule type="cellIs" dxfId="1545" priority="1727" operator="lessThan">
      <formula>$T659*0.8</formula>
    </cfRule>
  </conditionalFormatting>
  <conditionalFormatting sqref="J659">
    <cfRule type="cellIs" dxfId="1544" priority="1726" operator="lessThan">
      <formula>$T659*0.8</formula>
    </cfRule>
  </conditionalFormatting>
  <conditionalFormatting sqref="L659">
    <cfRule type="cellIs" dxfId="1543" priority="1725" operator="lessThan">
      <formula>$T659*0.8</formula>
    </cfRule>
  </conditionalFormatting>
  <conditionalFormatting sqref="N659">
    <cfRule type="cellIs" dxfId="1542" priority="1724" operator="lessThan">
      <formula>$T659*0.8</formula>
    </cfRule>
  </conditionalFormatting>
  <conditionalFormatting sqref="O659">
    <cfRule type="cellIs" dxfId="1541" priority="1723" operator="lessThan">
      <formula>$T659*0.8</formula>
    </cfRule>
  </conditionalFormatting>
  <conditionalFormatting sqref="P659">
    <cfRule type="cellIs" dxfId="1540" priority="1722" operator="lessThan">
      <formula>$T659*0.8</formula>
    </cfRule>
  </conditionalFormatting>
  <conditionalFormatting sqref="Q659">
    <cfRule type="cellIs" dxfId="1539" priority="1721" operator="lessThan">
      <formula>$T659*0.8</formula>
    </cfRule>
  </conditionalFormatting>
  <conditionalFormatting sqref="R659">
    <cfRule type="cellIs" dxfId="1538" priority="1720" operator="lessThan">
      <formula>$T659*0.8</formula>
    </cfRule>
  </conditionalFormatting>
  <conditionalFormatting sqref="S659">
    <cfRule type="cellIs" dxfId="1537" priority="1719" operator="lessThan">
      <formula>$T659*0.8</formula>
    </cfRule>
  </conditionalFormatting>
  <conditionalFormatting sqref="K659">
    <cfRule type="cellIs" dxfId="1536" priority="1718" operator="lessThan">
      <formula>$T659*0.8</formula>
    </cfRule>
  </conditionalFormatting>
  <conditionalFormatting sqref="E661:R661">
    <cfRule type="cellIs" dxfId="1535" priority="1717" operator="greaterThanOrEqual">
      <formula>1000</formula>
    </cfRule>
  </conditionalFormatting>
  <conditionalFormatting sqref="E660:R660">
    <cfRule type="cellIs" dxfId="1534" priority="1716" operator="greaterThanOrEqual">
      <formula>100</formula>
    </cfRule>
  </conditionalFormatting>
  <conditionalFormatting sqref="C664:S664">
    <cfRule type="cellIs" dxfId="1533" priority="1715" operator="greaterThanOrEqual">
      <formula>$T$279*1.2</formula>
    </cfRule>
  </conditionalFormatting>
  <conditionalFormatting sqref="M667 H667">
    <cfRule type="cellIs" dxfId="1532" priority="1714" operator="lessThan">
      <formula>$T667*0.8</formula>
    </cfRule>
  </conditionalFormatting>
  <conditionalFormatting sqref="C661">
    <cfRule type="cellIs" dxfId="1531" priority="1713" operator="greaterThanOrEqual">
      <formula>1000</formula>
    </cfRule>
  </conditionalFormatting>
  <conditionalFormatting sqref="C660">
    <cfRule type="cellIs" dxfId="1530" priority="1712" operator="greaterThanOrEqual">
      <formula>100</formula>
    </cfRule>
  </conditionalFormatting>
  <conditionalFormatting sqref="D661">
    <cfRule type="cellIs" dxfId="1529" priority="1711" operator="greaterThanOrEqual">
      <formula>1000</formula>
    </cfRule>
  </conditionalFormatting>
  <conditionalFormatting sqref="D660">
    <cfRule type="cellIs" dxfId="1528" priority="1710" operator="greaterThanOrEqual">
      <formula>100</formula>
    </cfRule>
  </conditionalFormatting>
  <conditionalFormatting sqref="C667">
    <cfRule type="cellIs" dxfId="1527" priority="1709" operator="lessThan">
      <formula>$T667*0.8</formula>
    </cfRule>
  </conditionalFormatting>
  <conditionalFormatting sqref="D667">
    <cfRule type="cellIs" dxfId="1526" priority="1708" operator="lessThan">
      <formula>$T667*0.8</formula>
    </cfRule>
  </conditionalFormatting>
  <conditionalFormatting sqref="K667">
    <cfRule type="cellIs" dxfId="1525" priority="1696" operator="lessThan">
      <formula>$T667*0.8</formula>
    </cfRule>
  </conditionalFormatting>
  <conditionalFormatting sqref="N667">
    <cfRule type="cellIs" dxfId="1524" priority="1695" operator="lessThan">
      <formula>$T667*0.8</formula>
    </cfRule>
  </conditionalFormatting>
  <conditionalFormatting sqref="O667">
    <cfRule type="cellIs" dxfId="1523" priority="1694" operator="lessThan">
      <formula>$T667*0.8</formula>
    </cfRule>
  </conditionalFormatting>
  <conditionalFormatting sqref="P667">
    <cfRule type="cellIs" dxfId="1522" priority="1693" operator="lessThan">
      <formula>$T667*0.8</formula>
    </cfRule>
  </conditionalFormatting>
  <conditionalFormatting sqref="Q667">
    <cfRule type="cellIs" dxfId="1521" priority="1692" operator="lessThan">
      <formula>$T667*0.8</formula>
    </cfRule>
  </conditionalFormatting>
  <conditionalFormatting sqref="R667">
    <cfRule type="cellIs" dxfId="1520" priority="1691" operator="lessThan">
      <formula>$T667*0.8</formula>
    </cfRule>
  </conditionalFormatting>
  <conditionalFormatting sqref="S667">
    <cfRule type="cellIs" dxfId="1519" priority="1690" operator="lessThan">
      <formula>$T667*0.8</formula>
    </cfRule>
  </conditionalFormatting>
  <conditionalFormatting sqref="L667">
    <cfRule type="cellIs" dxfId="1518" priority="1689" operator="lessThan">
      <formula>$T667*0.8</formula>
    </cfRule>
  </conditionalFormatting>
  <conditionalFormatting sqref="J667">
    <cfRule type="cellIs" dxfId="1517" priority="1688" operator="lessThan">
      <formula>$T667*0.8</formula>
    </cfRule>
  </conditionalFormatting>
  <conditionalFormatting sqref="F667">
    <cfRule type="cellIs" dxfId="1516" priority="1687" operator="lessThan">
      <formula>$T667*0.8</formula>
    </cfRule>
  </conditionalFormatting>
  <conditionalFormatting sqref="G667">
    <cfRule type="cellIs" dxfId="1515" priority="1686" operator="lessThan">
      <formula>$T667*0.8</formula>
    </cfRule>
  </conditionalFormatting>
  <conditionalFormatting sqref="I667">
    <cfRule type="cellIs" dxfId="1514" priority="1685" operator="lessThan">
      <formula>$T667*0.8</formula>
    </cfRule>
  </conditionalFormatting>
  <conditionalFormatting sqref="E667">
    <cfRule type="cellIs" dxfId="1513" priority="1684" operator="lessThan">
      <formula>$T667*0.8</formula>
    </cfRule>
  </conditionalFormatting>
  <conditionalFormatting sqref="E669:R669">
    <cfRule type="cellIs" dxfId="1512" priority="1683" operator="greaterThanOrEqual">
      <formula>1000</formula>
    </cfRule>
  </conditionalFormatting>
  <conditionalFormatting sqref="E668:R668">
    <cfRule type="cellIs" dxfId="1511" priority="1682" operator="greaterThanOrEqual">
      <formula>100</formula>
    </cfRule>
  </conditionalFormatting>
  <conditionalFormatting sqref="C672:S672">
    <cfRule type="cellIs" dxfId="1510" priority="1681" operator="greaterThanOrEqual">
      <formula>$T$279*1.2</formula>
    </cfRule>
  </conditionalFormatting>
  <conditionalFormatting sqref="M675 H675">
    <cfRule type="cellIs" dxfId="1509" priority="1680" operator="lessThan">
      <formula>$T675*0.8</formula>
    </cfRule>
  </conditionalFormatting>
  <conditionalFormatting sqref="C669">
    <cfRule type="cellIs" dxfId="1508" priority="1679" operator="greaterThanOrEqual">
      <formula>1000</formula>
    </cfRule>
  </conditionalFormatting>
  <conditionalFormatting sqref="C668">
    <cfRule type="cellIs" dxfId="1507" priority="1678" operator="greaterThanOrEqual">
      <formula>100</formula>
    </cfRule>
  </conditionalFormatting>
  <conditionalFormatting sqref="D669">
    <cfRule type="cellIs" dxfId="1506" priority="1677" operator="greaterThanOrEqual">
      <formula>1000</formula>
    </cfRule>
  </conditionalFormatting>
  <conditionalFormatting sqref="D668">
    <cfRule type="cellIs" dxfId="1505" priority="1676" operator="greaterThanOrEqual">
      <formula>100</formula>
    </cfRule>
  </conditionalFormatting>
  <conditionalFormatting sqref="C675">
    <cfRule type="cellIs" dxfId="1504" priority="1675" operator="lessThan">
      <formula>$T675*0.8</formula>
    </cfRule>
  </conditionalFormatting>
  <conditionalFormatting sqref="K675">
    <cfRule type="cellIs" dxfId="1503" priority="1673" operator="lessThan">
      <formula>$T675*0.8</formula>
    </cfRule>
  </conditionalFormatting>
  <conditionalFormatting sqref="J675">
    <cfRule type="cellIs" dxfId="1502" priority="1660" operator="lessThan">
      <formula>$T675*0.8</formula>
    </cfRule>
  </conditionalFormatting>
  <conditionalFormatting sqref="L675">
    <cfRule type="cellIs" dxfId="1501" priority="1659" operator="lessThan">
      <formula>$T675*0.8</formula>
    </cfRule>
  </conditionalFormatting>
  <conditionalFormatting sqref="I675">
    <cfRule type="cellIs" dxfId="1500" priority="1658" operator="lessThan">
      <formula>$T675*0.8</formula>
    </cfRule>
  </conditionalFormatting>
  <conditionalFormatting sqref="G675">
    <cfRule type="cellIs" dxfId="1499" priority="1657" operator="lessThan">
      <formula>$T675*0.8</formula>
    </cfRule>
  </conditionalFormatting>
  <conditionalFormatting sqref="F675">
    <cfRule type="cellIs" dxfId="1498" priority="1656" operator="lessThan">
      <formula>$T675*0.8</formula>
    </cfRule>
  </conditionalFormatting>
  <conditionalFormatting sqref="D675">
    <cfRule type="cellIs" dxfId="1497" priority="1655" operator="lessThan">
      <formula>$T675*0.8</formula>
    </cfRule>
  </conditionalFormatting>
  <conditionalFormatting sqref="E675">
    <cfRule type="cellIs" dxfId="1496" priority="1654" operator="lessThan">
      <formula>$T675*0.8</formula>
    </cfRule>
  </conditionalFormatting>
  <conditionalFormatting sqref="N675">
    <cfRule type="cellIs" dxfId="1495" priority="1653" operator="lessThan">
      <formula>$T675*0.8</formula>
    </cfRule>
  </conditionalFormatting>
  <conditionalFormatting sqref="O675">
    <cfRule type="cellIs" dxfId="1494" priority="1652" operator="lessThan">
      <formula>$T675*0.8</formula>
    </cfRule>
  </conditionalFormatting>
  <conditionalFormatting sqref="P675">
    <cfRule type="cellIs" dxfId="1493" priority="1651" operator="lessThan">
      <formula>$T675*0.8</formula>
    </cfRule>
  </conditionalFormatting>
  <conditionalFormatting sqref="Q675">
    <cfRule type="cellIs" dxfId="1492" priority="1650" operator="lessThan">
      <formula>$T675*0.8</formula>
    </cfRule>
  </conditionalFormatting>
  <conditionalFormatting sqref="R675">
    <cfRule type="cellIs" dxfId="1491" priority="1649" operator="lessThan">
      <formula>$T675*0.8</formula>
    </cfRule>
  </conditionalFormatting>
  <conditionalFormatting sqref="S675">
    <cfRule type="cellIs" dxfId="1490" priority="1648" operator="lessThan">
      <formula>$T675*0.8</formula>
    </cfRule>
  </conditionalFormatting>
  <conditionalFormatting sqref="E677:R677">
    <cfRule type="cellIs" dxfId="1489" priority="1647" operator="greaterThanOrEqual">
      <formula>1000</formula>
    </cfRule>
  </conditionalFormatting>
  <conditionalFormatting sqref="E676:R676">
    <cfRule type="cellIs" dxfId="1488" priority="1646" operator="greaterThanOrEqual">
      <formula>100</formula>
    </cfRule>
  </conditionalFormatting>
  <conditionalFormatting sqref="C680:S680">
    <cfRule type="cellIs" dxfId="1487" priority="1645" operator="greaterThanOrEqual">
      <formula>$T$279*1.2</formula>
    </cfRule>
  </conditionalFormatting>
  <conditionalFormatting sqref="H683">
    <cfRule type="cellIs" dxfId="1486" priority="1644" operator="lessThan">
      <formula>$T683*0.8</formula>
    </cfRule>
  </conditionalFormatting>
  <conditionalFormatting sqref="C677">
    <cfRule type="cellIs" dxfId="1485" priority="1643" operator="greaterThanOrEqual">
      <formula>1000</formula>
    </cfRule>
  </conditionalFormatting>
  <conditionalFormatting sqref="C676">
    <cfRule type="cellIs" dxfId="1484" priority="1642" operator="greaterThanOrEqual">
      <formula>100</formula>
    </cfRule>
  </conditionalFormatting>
  <conditionalFormatting sqref="D677">
    <cfRule type="cellIs" dxfId="1483" priority="1641" operator="greaterThanOrEqual">
      <formula>1000</formula>
    </cfRule>
  </conditionalFormatting>
  <conditionalFormatting sqref="D676">
    <cfRule type="cellIs" dxfId="1482" priority="1640" operator="greaterThanOrEqual">
      <formula>100</formula>
    </cfRule>
  </conditionalFormatting>
  <conditionalFormatting sqref="C683">
    <cfRule type="cellIs" dxfId="1481" priority="1639" operator="lessThan">
      <formula>$T683*0.8</formula>
    </cfRule>
  </conditionalFormatting>
  <conditionalFormatting sqref="J683">
    <cfRule type="cellIs" dxfId="1480" priority="1637" operator="lessThan">
      <formula>$T683*0.8</formula>
    </cfRule>
  </conditionalFormatting>
  <conditionalFormatting sqref="E683">
    <cfRule type="cellIs" dxfId="1479" priority="1624" operator="lessThan">
      <formula>$T683*0.8</formula>
    </cfRule>
  </conditionalFormatting>
  <conditionalFormatting sqref="F683">
    <cfRule type="cellIs" dxfId="1478" priority="1623" operator="lessThan">
      <formula>$T683*0.8</formula>
    </cfRule>
  </conditionalFormatting>
  <conditionalFormatting sqref="D683">
    <cfRule type="cellIs" dxfId="1477" priority="1622" operator="lessThan">
      <formula>$T683*0.8</formula>
    </cfRule>
  </conditionalFormatting>
  <conditionalFormatting sqref="G683">
    <cfRule type="cellIs" dxfId="1476" priority="1621" operator="lessThan">
      <formula>$T683*0.8</formula>
    </cfRule>
  </conditionalFormatting>
  <conditionalFormatting sqref="I683">
    <cfRule type="cellIs" dxfId="1475" priority="1620" operator="lessThan">
      <formula>$T683*0.8</formula>
    </cfRule>
  </conditionalFormatting>
  <conditionalFormatting sqref="K683 N683 Q683">
    <cfRule type="cellIs" dxfId="1474" priority="1619" operator="lessThan">
      <formula>$T683*0.8</formula>
    </cfRule>
  </conditionalFormatting>
  <conditionalFormatting sqref="L683 O683 R683">
    <cfRule type="cellIs" dxfId="1473" priority="1618" operator="lessThan">
      <formula>$T683*0.8</formula>
    </cfRule>
  </conditionalFormatting>
  <conditionalFormatting sqref="M683 P683 S683">
    <cfRule type="cellIs" dxfId="1472" priority="1617" operator="lessThan">
      <formula>$T683*0.8</formula>
    </cfRule>
  </conditionalFormatting>
  <conditionalFormatting sqref="E685:R685">
    <cfRule type="cellIs" dxfId="1471" priority="1616" operator="greaterThanOrEqual">
      <formula>1000</formula>
    </cfRule>
  </conditionalFormatting>
  <conditionalFormatting sqref="E684:R684">
    <cfRule type="cellIs" dxfId="1470" priority="1615" operator="greaterThanOrEqual">
      <formula>100</formula>
    </cfRule>
  </conditionalFormatting>
  <conditionalFormatting sqref="C688:S688">
    <cfRule type="cellIs" dxfId="1469" priority="1614" operator="greaterThanOrEqual">
      <formula>$T$279*1.2</formula>
    </cfRule>
  </conditionalFormatting>
  <conditionalFormatting sqref="H691">
    <cfRule type="cellIs" dxfId="1468" priority="1613" operator="lessThan">
      <formula>$T691*0.8</formula>
    </cfRule>
  </conditionalFormatting>
  <conditionalFormatting sqref="C685">
    <cfRule type="cellIs" dxfId="1467" priority="1612" operator="greaterThanOrEqual">
      <formula>1000</formula>
    </cfRule>
  </conditionalFormatting>
  <conditionalFormatting sqref="C684">
    <cfRule type="cellIs" dxfId="1466" priority="1611" operator="greaterThanOrEqual">
      <formula>100</formula>
    </cfRule>
  </conditionalFormatting>
  <conditionalFormatting sqref="D685">
    <cfRule type="cellIs" dxfId="1465" priority="1610" operator="greaterThanOrEqual">
      <formula>1000</formula>
    </cfRule>
  </conditionalFormatting>
  <conditionalFormatting sqref="D684">
    <cfRule type="cellIs" dxfId="1464" priority="1609" operator="greaterThanOrEqual">
      <formula>100</formula>
    </cfRule>
  </conditionalFormatting>
  <conditionalFormatting sqref="F691">
    <cfRule type="cellIs" dxfId="1463" priority="1605" operator="lessThan">
      <formula>$T691*0.8</formula>
    </cfRule>
  </conditionalFormatting>
  <conditionalFormatting sqref="D691">
    <cfRule type="cellIs" dxfId="1462" priority="1604" operator="lessThan">
      <formula>$T691*0.8</formula>
    </cfRule>
  </conditionalFormatting>
  <conditionalFormatting sqref="K691">
    <cfRule type="cellIs" dxfId="1461" priority="1598" operator="lessThan">
      <formula>$T691*0.8</formula>
    </cfRule>
  </conditionalFormatting>
  <conditionalFormatting sqref="M691">
    <cfRule type="cellIs" dxfId="1460" priority="1597" operator="lessThan">
      <formula>$T691*0.8</formula>
    </cfRule>
  </conditionalFormatting>
  <conditionalFormatting sqref="G691">
    <cfRule type="cellIs" dxfId="1459" priority="1596" operator="lessThan">
      <formula>$T691*0.8</formula>
    </cfRule>
  </conditionalFormatting>
  <conditionalFormatting sqref="C691">
    <cfRule type="cellIs" dxfId="1458" priority="1595" operator="lessThan">
      <formula>$T691*0.8</formula>
    </cfRule>
  </conditionalFormatting>
  <conditionalFormatting sqref="E691">
    <cfRule type="cellIs" dxfId="1457" priority="1594" operator="lessThan">
      <formula>$T691*0.8</formula>
    </cfRule>
  </conditionalFormatting>
  <conditionalFormatting sqref="J691">
    <cfRule type="cellIs" dxfId="1456" priority="1593" operator="lessThan">
      <formula>$T691*0.8</formula>
    </cfRule>
  </conditionalFormatting>
  <conditionalFormatting sqref="L691">
    <cfRule type="cellIs" dxfId="1455" priority="1592" operator="lessThan">
      <formula>$T691*0.8</formula>
    </cfRule>
  </conditionalFormatting>
  <conditionalFormatting sqref="N691">
    <cfRule type="cellIs" dxfId="1454" priority="1591" operator="lessThan">
      <formula>$T691*0.8</formula>
    </cfRule>
  </conditionalFormatting>
  <conditionalFormatting sqref="O691">
    <cfRule type="cellIs" dxfId="1453" priority="1590" operator="lessThan">
      <formula>$T691*0.8</formula>
    </cfRule>
  </conditionalFormatting>
  <conditionalFormatting sqref="P691">
    <cfRule type="cellIs" dxfId="1452" priority="1589" operator="lessThan">
      <formula>$T691*0.8</formula>
    </cfRule>
  </conditionalFormatting>
  <conditionalFormatting sqref="Q691">
    <cfRule type="cellIs" dxfId="1451" priority="1588" operator="lessThan">
      <formula>$T691*0.8</formula>
    </cfRule>
  </conditionalFormatting>
  <conditionalFormatting sqref="R691">
    <cfRule type="cellIs" dxfId="1450" priority="1587" operator="lessThan">
      <formula>$T691*0.8</formula>
    </cfRule>
  </conditionalFormatting>
  <conditionalFormatting sqref="S691">
    <cfRule type="cellIs" dxfId="1449" priority="1586" operator="lessThan">
      <formula>$T691*0.8</formula>
    </cfRule>
  </conditionalFormatting>
  <conditionalFormatting sqref="I691">
    <cfRule type="cellIs" dxfId="1448" priority="1585" operator="lessThan">
      <formula>$T691*0.8</formula>
    </cfRule>
  </conditionalFormatting>
  <conditionalFormatting sqref="E693:R693">
    <cfRule type="cellIs" dxfId="1447" priority="1584" operator="greaterThanOrEqual">
      <formula>1000</formula>
    </cfRule>
  </conditionalFormatting>
  <conditionalFormatting sqref="E692:R692">
    <cfRule type="cellIs" dxfId="1446" priority="1583" operator="greaterThanOrEqual">
      <formula>100</formula>
    </cfRule>
  </conditionalFormatting>
  <conditionalFormatting sqref="C696:S696">
    <cfRule type="cellIs" dxfId="1445" priority="1582" operator="greaterThanOrEqual">
      <formula>$T$279*1.2</formula>
    </cfRule>
  </conditionalFormatting>
  <conditionalFormatting sqref="H699">
    <cfRule type="cellIs" dxfId="1444" priority="1581" operator="lessThan">
      <formula>$T699*0.8</formula>
    </cfRule>
  </conditionalFormatting>
  <conditionalFormatting sqref="C693">
    <cfRule type="cellIs" dxfId="1443" priority="1580" operator="greaterThanOrEqual">
      <formula>1000</formula>
    </cfRule>
  </conditionalFormatting>
  <conditionalFormatting sqref="C692">
    <cfRule type="cellIs" dxfId="1442" priority="1579" operator="greaterThanOrEqual">
      <formula>100</formula>
    </cfRule>
  </conditionalFormatting>
  <conditionalFormatting sqref="D693">
    <cfRule type="cellIs" dxfId="1441" priority="1578" operator="greaterThanOrEqual">
      <formula>1000</formula>
    </cfRule>
  </conditionalFormatting>
  <conditionalFormatting sqref="D692">
    <cfRule type="cellIs" dxfId="1440" priority="1577" operator="greaterThanOrEqual">
      <formula>100</formula>
    </cfRule>
  </conditionalFormatting>
  <conditionalFormatting sqref="F699">
    <cfRule type="cellIs" dxfId="1439" priority="1576" operator="lessThan">
      <formula>$T699*0.8</formula>
    </cfRule>
  </conditionalFormatting>
  <conditionalFormatting sqref="D699">
    <cfRule type="cellIs" dxfId="1438" priority="1575" operator="lessThan">
      <formula>$T699*0.8</formula>
    </cfRule>
  </conditionalFormatting>
  <conditionalFormatting sqref="M699">
    <cfRule type="cellIs" dxfId="1437" priority="1573" operator="lessThan">
      <formula>$T699*0.8</formula>
    </cfRule>
  </conditionalFormatting>
  <conditionalFormatting sqref="I699">
    <cfRule type="cellIs" dxfId="1436" priority="1561" operator="lessThan">
      <formula>$T699*0.8</formula>
    </cfRule>
  </conditionalFormatting>
  <conditionalFormatting sqref="S699">
    <cfRule type="cellIs" dxfId="1435" priority="1560" operator="lessThan">
      <formula>$T699*0.8</formula>
    </cfRule>
  </conditionalFormatting>
  <conditionalFormatting sqref="N699">
    <cfRule type="cellIs" dxfId="1434" priority="1559" operator="lessThan">
      <formula>$T699*0.8</formula>
    </cfRule>
  </conditionalFormatting>
  <conditionalFormatting sqref="O699">
    <cfRule type="cellIs" dxfId="1433" priority="1558" operator="lessThan">
      <formula>$T699*0.8</formula>
    </cfRule>
  </conditionalFormatting>
  <conditionalFormatting sqref="P699">
    <cfRule type="cellIs" dxfId="1432" priority="1557" operator="lessThan">
      <formula>$T699*0.8</formula>
    </cfRule>
  </conditionalFormatting>
  <conditionalFormatting sqref="Q699">
    <cfRule type="cellIs" dxfId="1431" priority="1556" operator="lessThan">
      <formula>$T699*0.8</formula>
    </cfRule>
  </conditionalFormatting>
  <conditionalFormatting sqref="R699">
    <cfRule type="cellIs" dxfId="1430" priority="1555" operator="lessThan">
      <formula>$T699*0.8</formula>
    </cfRule>
  </conditionalFormatting>
  <conditionalFormatting sqref="J699">
    <cfRule type="cellIs" dxfId="1429" priority="1554" operator="lessThan">
      <formula>$T699*0.8</formula>
    </cfRule>
  </conditionalFormatting>
  <conditionalFormatting sqref="K699">
    <cfRule type="cellIs" dxfId="1428" priority="1553" operator="lessThan">
      <formula>$T699*0.8</formula>
    </cfRule>
  </conditionalFormatting>
  <conditionalFormatting sqref="L699">
    <cfRule type="cellIs" dxfId="1427" priority="1552" operator="lessThan">
      <formula>$T699*0.8</formula>
    </cfRule>
  </conditionalFormatting>
  <conditionalFormatting sqref="G699">
    <cfRule type="cellIs" dxfId="1426" priority="1551" operator="lessThan">
      <formula>$T699*0.8</formula>
    </cfRule>
  </conditionalFormatting>
  <conditionalFormatting sqref="E699">
    <cfRule type="cellIs" dxfId="1425" priority="1550" operator="lessThan">
      <formula>$T699*0.8</formula>
    </cfRule>
  </conditionalFormatting>
  <conditionalFormatting sqref="C699">
    <cfRule type="cellIs" dxfId="1424" priority="1549" operator="lessThan">
      <formula>$T699*0.8</formula>
    </cfRule>
  </conditionalFormatting>
  <conditionalFormatting sqref="E701:R701">
    <cfRule type="cellIs" dxfId="1423" priority="1548" operator="greaterThanOrEqual">
      <formula>1000</formula>
    </cfRule>
  </conditionalFormatting>
  <conditionalFormatting sqref="E700:R700">
    <cfRule type="cellIs" dxfId="1422" priority="1547" operator="greaterThanOrEqual">
      <formula>100</formula>
    </cfRule>
  </conditionalFormatting>
  <conditionalFormatting sqref="C704:S704">
    <cfRule type="cellIs" dxfId="1421" priority="1546" operator="greaterThanOrEqual">
      <formula>$T$279*1.2</formula>
    </cfRule>
  </conditionalFormatting>
  <conditionalFormatting sqref="C701">
    <cfRule type="cellIs" dxfId="1420" priority="1544" operator="greaterThanOrEqual">
      <formula>1000</formula>
    </cfRule>
  </conditionalFormatting>
  <conditionalFormatting sqref="C700">
    <cfRule type="cellIs" dxfId="1419" priority="1543" operator="greaterThanOrEqual">
      <formula>100</formula>
    </cfRule>
  </conditionalFormatting>
  <conditionalFormatting sqref="D701">
    <cfRule type="cellIs" dxfId="1418" priority="1542" operator="greaterThanOrEqual">
      <formula>1000</formula>
    </cfRule>
  </conditionalFormatting>
  <conditionalFormatting sqref="D700">
    <cfRule type="cellIs" dxfId="1417" priority="1541" operator="greaterThanOrEqual">
      <formula>100</formula>
    </cfRule>
  </conditionalFormatting>
  <conditionalFormatting sqref="D707">
    <cfRule type="cellIs" dxfId="1416" priority="1539" operator="lessThan">
      <formula>$T707*0.8</formula>
    </cfRule>
  </conditionalFormatting>
  <conditionalFormatting sqref="C707">
    <cfRule type="cellIs" dxfId="1415" priority="1525" operator="lessThan">
      <formula>$T707*0.8</formula>
    </cfRule>
  </conditionalFormatting>
  <conditionalFormatting sqref="E707">
    <cfRule type="cellIs" dxfId="1414" priority="1524" operator="lessThan">
      <formula>$T707*0.8</formula>
    </cfRule>
  </conditionalFormatting>
  <conditionalFormatting sqref="J707">
    <cfRule type="cellIs" dxfId="1413" priority="1523" operator="lessThan">
      <formula>$T707*0.8</formula>
    </cfRule>
  </conditionalFormatting>
  <conditionalFormatting sqref="K707">
    <cfRule type="cellIs" dxfId="1412" priority="1522" operator="lessThan">
      <formula>$T707*0.8</formula>
    </cfRule>
  </conditionalFormatting>
  <conditionalFormatting sqref="O707">
    <cfRule type="cellIs" dxfId="1411" priority="1521" operator="lessThan">
      <formula>$T707*0.8</formula>
    </cfRule>
  </conditionalFormatting>
  <conditionalFormatting sqref="F707">
    <cfRule type="cellIs" dxfId="1410" priority="1520" operator="lessThan">
      <formula>$T707*0.8</formula>
    </cfRule>
  </conditionalFormatting>
  <conditionalFormatting sqref="G707">
    <cfRule type="cellIs" dxfId="1409" priority="1519" operator="lessThan">
      <formula>$T707*0.8</formula>
    </cfRule>
  </conditionalFormatting>
  <conditionalFormatting sqref="H707">
    <cfRule type="cellIs" dxfId="1408" priority="1518" operator="lessThan">
      <formula>$T707*0.8</formula>
    </cfRule>
  </conditionalFormatting>
  <conditionalFormatting sqref="I707">
    <cfRule type="cellIs" dxfId="1407" priority="1517" operator="lessThan">
      <formula>$T707*0.8</formula>
    </cfRule>
  </conditionalFormatting>
  <conditionalFormatting sqref="L707">
    <cfRule type="cellIs" dxfId="1406" priority="1516" operator="lessThan">
      <formula>$T707*0.8</formula>
    </cfRule>
  </conditionalFormatting>
  <conditionalFormatting sqref="N707">
    <cfRule type="cellIs" dxfId="1405" priority="1515" operator="lessThan">
      <formula>$T707*0.8</formula>
    </cfRule>
  </conditionalFormatting>
  <conditionalFormatting sqref="P707">
    <cfRule type="cellIs" dxfId="1404" priority="1514" operator="lessThan">
      <formula>$T707*0.8</formula>
    </cfRule>
  </conditionalFormatting>
  <conditionalFormatting sqref="M707">
    <cfRule type="cellIs" dxfId="1403" priority="1513" operator="lessThan">
      <formula>$T707*0.8</formula>
    </cfRule>
  </conditionalFormatting>
  <conditionalFormatting sqref="Q707">
    <cfRule type="cellIs" dxfId="1402" priority="1512" operator="lessThan">
      <formula>$T707*0.8</formula>
    </cfRule>
  </conditionalFormatting>
  <conditionalFormatting sqref="R707">
    <cfRule type="cellIs" dxfId="1401" priority="1511" operator="lessThan">
      <formula>$T707*0.8</formula>
    </cfRule>
  </conditionalFormatting>
  <conditionalFormatting sqref="S707">
    <cfRule type="cellIs" dxfId="1400" priority="1510" operator="lessThan">
      <formula>$T707*0.8</formula>
    </cfRule>
  </conditionalFormatting>
  <conditionalFormatting sqref="T9 C9:R9">
    <cfRule type="cellIs" dxfId="1399" priority="1509" operator="greaterThan">
      <formula>0</formula>
    </cfRule>
  </conditionalFormatting>
  <conditionalFormatting sqref="E709:R709">
    <cfRule type="cellIs" dxfId="1398" priority="1508" operator="greaterThanOrEqual">
      <formula>1000</formula>
    </cfRule>
  </conditionalFormatting>
  <conditionalFormatting sqref="E708:R708">
    <cfRule type="cellIs" dxfId="1397" priority="1507" operator="greaterThanOrEqual">
      <formula>100</formula>
    </cfRule>
  </conditionalFormatting>
  <conditionalFormatting sqref="C712:S712">
    <cfRule type="cellIs" dxfId="1396" priority="1506" operator="greaterThanOrEqual">
      <formula>$T$279*1.2</formula>
    </cfRule>
  </conditionalFormatting>
  <conditionalFormatting sqref="C709">
    <cfRule type="cellIs" dxfId="1395" priority="1505" operator="greaterThanOrEqual">
      <formula>1000</formula>
    </cfRule>
  </conditionalFormatting>
  <conditionalFormatting sqref="C708">
    <cfRule type="cellIs" dxfId="1394" priority="1504" operator="greaterThanOrEqual">
      <formula>100</formula>
    </cfRule>
  </conditionalFormatting>
  <conditionalFormatting sqref="D709">
    <cfRule type="cellIs" dxfId="1393" priority="1503" operator="greaterThanOrEqual">
      <formula>1000</formula>
    </cfRule>
  </conditionalFormatting>
  <conditionalFormatting sqref="D708">
    <cfRule type="cellIs" dxfId="1392" priority="1502" operator="greaterThanOrEqual">
      <formula>100</formula>
    </cfRule>
  </conditionalFormatting>
  <conditionalFormatting sqref="D715">
    <cfRule type="cellIs" dxfId="1391" priority="1501" operator="lessThan">
      <formula>$T715*0.8</formula>
    </cfRule>
  </conditionalFormatting>
  <conditionalFormatting sqref="E715">
    <cfRule type="cellIs" dxfId="1390" priority="1499" operator="lessThan">
      <formula>$T715*0.8</formula>
    </cfRule>
  </conditionalFormatting>
  <conditionalFormatting sqref="J715">
    <cfRule type="cellIs" dxfId="1389" priority="1498" operator="lessThan">
      <formula>$T715*0.8</formula>
    </cfRule>
  </conditionalFormatting>
  <conditionalFormatting sqref="K715">
    <cfRule type="cellIs" dxfId="1388" priority="1497" operator="lessThan">
      <formula>$T715*0.8</formula>
    </cfRule>
  </conditionalFormatting>
  <conditionalFormatting sqref="F715:H715">
    <cfRule type="cellIs" dxfId="1387" priority="1484" operator="lessThan">
      <formula>$T715*0.8</formula>
    </cfRule>
  </conditionalFormatting>
  <conditionalFormatting sqref="Q715">
    <cfRule type="cellIs" dxfId="1386" priority="1483" operator="lessThan">
      <formula>$T715*0.8</formula>
    </cfRule>
  </conditionalFormatting>
  <conditionalFormatting sqref="C715">
    <cfRule type="cellIs" dxfId="1385" priority="1482" operator="lessThan">
      <formula>$T715*0.8</formula>
    </cfRule>
  </conditionalFormatting>
  <conditionalFormatting sqref="I715">
    <cfRule type="cellIs" dxfId="1384" priority="1481" operator="lessThan">
      <formula>$T715*0.8</formula>
    </cfRule>
  </conditionalFormatting>
  <conditionalFormatting sqref="L715">
    <cfRule type="cellIs" dxfId="1383" priority="1480" operator="lessThan">
      <formula>$T715*0.8</formula>
    </cfRule>
  </conditionalFormatting>
  <conditionalFormatting sqref="M715">
    <cfRule type="cellIs" dxfId="1382" priority="1479" operator="lessThan">
      <formula>$T715*0.8</formula>
    </cfRule>
  </conditionalFormatting>
  <conditionalFormatting sqref="N715">
    <cfRule type="cellIs" dxfId="1381" priority="1478" operator="lessThan">
      <formula>$T715*0.8</formula>
    </cfRule>
  </conditionalFormatting>
  <conditionalFormatting sqref="O715">
    <cfRule type="cellIs" dxfId="1380" priority="1477" operator="lessThan">
      <formula>$T715*0.8</formula>
    </cfRule>
  </conditionalFormatting>
  <conditionalFormatting sqref="P715">
    <cfRule type="cellIs" dxfId="1379" priority="1476" operator="lessThan">
      <formula>$T715*0.8</formula>
    </cfRule>
  </conditionalFormatting>
  <conditionalFormatting sqref="R715">
    <cfRule type="cellIs" dxfId="1378" priority="1475" operator="lessThan">
      <formula>$T715*0.8</formula>
    </cfRule>
  </conditionalFormatting>
  <conditionalFormatting sqref="S715">
    <cfRule type="cellIs" dxfId="1377" priority="1474" operator="lessThan">
      <formula>$T715*0.8</formula>
    </cfRule>
  </conditionalFormatting>
  <conditionalFormatting sqref="E717:R717">
    <cfRule type="cellIs" dxfId="1376" priority="1473" operator="greaterThanOrEqual">
      <formula>1000</formula>
    </cfRule>
  </conditionalFormatting>
  <conditionalFormatting sqref="E716:R716">
    <cfRule type="cellIs" dxfId="1375" priority="1472" operator="greaterThanOrEqual">
      <formula>100</formula>
    </cfRule>
  </conditionalFormatting>
  <conditionalFormatting sqref="C720:S720">
    <cfRule type="cellIs" dxfId="1374" priority="1471" operator="greaterThanOrEqual">
      <formula>$T$279*1.2</formula>
    </cfRule>
  </conditionalFormatting>
  <conditionalFormatting sqref="C717">
    <cfRule type="cellIs" dxfId="1373" priority="1470" operator="greaterThanOrEqual">
      <formula>1000</formula>
    </cfRule>
  </conditionalFormatting>
  <conditionalFormatting sqref="C716">
    <cfRule type="cellIs" dxfId="1372" priority="1469" operator="greaterThanOrEqual">
      <formula>100</formula>
    </cfRule>
  </conditionalFormatting>
  <conditionalFormatting sqref="D717">
    <cfRule type="cellIs" dxfId="1371" priority="1468" operator="greaterThanOrEqual">
      <formula>1000</formula>
    </cfRule>
  </conditionalFormatting>
  <conditionalFormatting sqref="D716">
    <cfRule type="cellIs" dxfId="1370" priority="1467" operator="greaterThanOrEqual">
      <formula>100</formula>
    </cfRule>
  </conditionalFormatting>
  <conditionalFormatting sqref="D723">
    <cfRule type="cellIs" dxfId="1369" priority="1466" operator="lessThan">
      <formula>$T723*0.8</formula>
    </cfRule>
  </conditionalFormatting>
  <conditionalFormatting sqref="J723">
    <cfRule type="cellIs" dxfId="1368" priority="1464" operator="lessThan">
      <formula>$T723*0.8</formula>
    </cfRule>
  </conditionalFormatting>
  <conditionalFormatting sqref="K723">
    <cfRule type="cellIs" dxfId="1367" priority="1463" operator="lessThan">
      <formula>$T723*0.8</formula>
    </cfRule>
  </conditionalFormatting>
  <conditionalFormatting sqref="F723 H723">
    <cfRule type="cellIs" dxfId="1366" priority="1462" operator="lessThan">
      <formula>$T723*0.8</formula>
    </cfRule>
  </conditionalFormatting>
  <conditionalFormatting sqref="Q723">
    <cfRule type="cellIs" dxfId="1365" priority="1461" operator="lessThan">
      <formula>$T723*0.8</formula>
    </cfRule>
  </conditionalFormatting>
  <conditionalFormatting sqref="C723">
    <cfRule type="cellIs" dxfId="1364" priority="1451" operator="lessThan">
      <formula>$T723*0.8</formula>
    </cfRule>
  </conditionalFormatting>
  <conditionalFormatting sqref="M723">
    <cfRule type="cellIs" dxfId="1363" priority="1450" operator="lessThan">
      <formula>$T723*0.8</formula>
    </cfRule>
  </conditionalFormatting>
  <conditionalFormatting sqref="P723">
    <cfRule type="cellIs" dxfId="1362" priority="1449" operator="lessThan">
      <formula>$T723*0.8</formula>
    </cfRule>
  </conditionalFormatting>
  <conditionalFormatting sqref="I723">
    <cfRule type="cellIs" dxfId="1361" priority="1448" operator="lessThan">
      <formula>$T723*0.8</formula>
    </cfRule>
  </conditionalFormatting>
  <conditionalFormatting sqref="E723">
    <cfRule type="cellIs" dxfId="1360" priority="1447" operator="lessThan">
      <formula>$T723*0.8</formula>
    </cfRule>
  </conditionalFormatting>
  <conditionalFormatting sqref="G723">
    <cfRule type="cellIs" dxfId="1359" priority="1446" operator="lessThan">
      <formula>$T723*0.8</formula>
    </cfRule>
  </conditionalFormatting>
  <conditionalFormatting sqref="L723">
    <cfRule type="cellIs" dxfId="1358" priority="1445" operator="lessThan">
      <formula>$T723*0.8</formula>
    </cfRule>
  </conditionalFormatting>
  <conditionalFormatting sqref="N723">
    <cfRule type="cellIs" dxfId="1357" priority="1444" operator="lessThan">
      <formula>$T723*0.8</formula>
    </cfRule>
  </conditionalFormatting>
  <conditionalFormatting sqref="O723">
    <cfRule type="cellIs" dxfId="1356" priority="1443" operator="lessThan">
      <formula>$T723*0.8</formula>
    </cfRule>
  </conditionalFormatting>
  <conditionalFormatting sqref="R723">
    <cfRule type="cellIs" dxfId="1355" priority="1442" operator="lessThan">
      <formula>$T723*0.8</formula>
    </cfRule>
  </conditionalFormatting>
  <conditionalFormatting sqref="S723">
    <cfRule type="cellIs" dxfId="1354" priority="1441" operator="lessThan">
      <formula>$T723*0.8</formula>
    </cfRule>
  </conditionalFormatting>
  <conditionalFormatting sqref="E725:R725">
    <cfRule type="cellIs" dxfId="1353" priority="1440" operator="greaterThanOrEqual">
      <formula>1000</formula>
    </cfRule>
  </conditionalFormatting>
  <conditionalFormatting sqref="E724:R724">
    <cfRule type="cellIs" dxfId="1352" priority="1439" operator="greaterThanOrEqual">
      <formula>100</formula>
    </cfRule>
  </conditionalFormatting>
  <conditionalFormatting sqref="C728:S728">
    <cfRule type="cellIs" dxfId="1351" priority="1438" operator="greaterThanOrEqual">
      <formula>$T$279*1.2</formula>
    </cfRule>
  </conditionalFormatting>
  <conditionalFormatting sqref="C725">
    <cfRule type="cellIs" dxfId="1350" priority="1437" operator="greaterThanOrEqual">
      <formula>1000</formula>
    </cfRule>
  </conditionalFormatting>
  <conditionalFormatting sqref="C724">
    <cfRule type="cellIs" dxfId="1349" priority="1436" operator="greaterThanOrEqual">
      <formula>100</formula>
    </cfRule>
  </conditionalFormatting>
  <conditionalFormatting sqref="D725">
    <cfRule type="cellIs" dxfId="1348" priority="1435" operator="greaterThanOrEqual">
      <formula>1000</formula>
    </cfRule>
  </conditionalFormatting>
  <conditionalFormatting sqref="D724">
    <cfRule type="cellIs" dxfId="1347" priority="1434" operator="greaterThanOrEqual">
      <formula>100</formula>
    </cfRule>
  </conditionalFormatting>
  <conditionalFormatting sqref="D731">
    <cfRule type="cellIs" dxfId="1346" priority="1433" operator="lessThan">
      <formula>$T731*0.8</formula>
    </cfRule>
  </conditionalFormatting>
  <conditionalFormatting sqref="J731">
    <cfRule type="cellIs" dxfId="1345" priority="1432" operator="lessThan">
      <formula>$T731*0.8</formula>
    </cfRule>
  </conditionalFormatting>
  <conditionalFormatting sqref="K731">
    <cfRule type="cellIs" dxfId="1344" priority="1431" operator="lessThan">
      <formula>$T731*0.8</formula>
    </cfRule>
  </conditionalFormatting>
  <conditionalFormatting sqref="F731 H731">
    <cfRule type="cellIs" dxfId="1343" priority="1430" operator="lessThan">
      <formula>$T731*0.8</formula>
    </cfRule>
  </conditionalFormatting>
  <conditionalFormatting sqref="M731">
    <cfRule type="cellIs" dxfId="1342" priority="1427" operator="lessThan">
      <formula>$T731*0.8</formula>
    </cfRule>
  </conditionalFormatting>
  <conditionalFormatting sqref="P731">
    <cfRule type="cellIs" dxfId="1341" priority="1426" operator="lessThan">
      <formula>$T731*0.8</formula>
    </cfRule>
  </conditionalFormatting>
  <conditionalFormatting sqref="I731">
    <cfRule type="cellIs" dxfId="1340" priority="1425" operator="lessThan">
      <formula>$T731*0.8</formula>
    </cfRule>
  </conditionalFormatting>
  <conditionalFormatting sqref="R731">
    <cfRule type="cellIs" dxfId="1339" priority="1417" operator="lessThan">
      <formula>$T731*0.8</formula>
    </cfRule>
  </conditionalFormatting>
  <conditionalFormatting sqref="S731">
    <cfRule type="cellIs" dxfId="1338" priority="1416" operator="lessThan">
      <formula>$T731*0.8</formula>
    </cfRule>
  </conditionalFormatting>
  <conditionalFormatting sqref="Q731">
    <cfRule type="cellIs" dxfId="1337" priority="1415" operator="lessThan">
      <formula>$T731*0.8</formula>
    </cfRule>
  </conditionalFormatting>
  <conditionalFormatting sqref="O731">
    <cfRule type="cellIs" dxfId="1336" priority="1414" operator="lessThan">
      <formula>$T731*0.8</formula>
    </cfRule>
  </conditionalFormatting>
  <conditionalFormatting sqref="N731">
    <cfRule type="cellIs" dxfId="1335" priority="1413" operator="lessThan">
      <formula>$T731*0.8</formula>
    </cfRule>
  </conditionalFormatting>
  <conditionalFormatting sqref="L731">
    <cfRule type="cellIs" dxfId="1334" priority="1412" operator="lessThan">
      <formula>$T731*0.8</formula>
    </cfRule>
  </conditionalFormatting>
  <conditionalFormatting sqref="G731">
    <cfRule type="cellIs" dxfId="1333" priority="1411" operator="lessThan">
      <formula>$T731*0.8</formula>
    </cfRule>
  </conditionalFormatting>
  <conditionalFormatting sqref="E731">
    <cfRule type="cellIs" dxfId="1332" priority="1410" operator="lessThan">
      <formula>$T731*0.8</formula>
    </cfRule>
  </conditionalFormatting>
  <conditionalFormatting sqref="C731">
    <cfRule type="cellIs" dxfId="1331" priority="1409" operator="lessThan">
      <formula>$T731*0.8</formula>
    </cfRule>
  </conditionalFormatting>
  <conditionalFormatting sqref="E733:R733">
    <cfRule type="cellIs" dxfId="1330" priority="1408" operator="greaterThanOrEqual">
      <formula>1000</formula>
    </cfRule>
  </conditionalFormatting>
  <conditionalFormatting sqref="E732:R732">
    <cfRule type="cellIs" dxfId="1329" priority="1407" operator="greaterThanOrEqual">
      <formula>100</formula>
    </cfRule>
  </conditionalFormatting>
  <conditionalFormatting sqref="C736:S736">
    <cfRule type="cellIs" dxfId="1328" priority="1406" operator="greaterThanOrEqual">
      <formula>$T$279*1.2</formula>
    </cfRule>
  </conditionalFormatting>
  <conditionalFormatting sqref="C733">
    <cfRule type="cellIs" dxfId="1327" priority="1405" operator="greaterThanOrEqual">
      <formula>1000</formula>
    </cfRule>
  </conditionalFormatting>
  <conditionalFormatting sqref="C732">
    <cfRule type="cellIs" dxfId="1326" priority="1404" operator="greaterThanOrEqual">
      <formula>100</formula>
    </cfRule>
  </conditionalFormatting>
  <conditionalFormatting sqref="D733">
    <cfRule type="cellIs" dxfId="1325" priority="1403" operator="greaterThanOrEqual">
      <formula>1000</formula>
    </cfRule>
  </conditionalFormatting>
  <conditionalFormatting sqref="D732">
    <cfRule type="cellIs" dxfId="1324" priority="1402" operator="greaterThanOrEqual">
      <formula>100</formula>
    </cfRule>
  </conditionalFormatting>
  <conditionalFormatting sqref="D739">
    <cfRule type="cellIs" dxfId="1323" priority="1401" operator="lessThan">
      <formula>$T739*0.8</formula>
    </cfRule>
  </conditionalFormatting>
  <conditionalFormatting sqref="K739">
    <cfRule type="cellIs" dxfId="1322" priority="1399" operator="lessThan">
      <formula>$T739*0.8</formula>
    </cfRule>
  </conditionalFormatting>
  <conditionalFormatting sqref="F739 H739">
    <cfRule type="cellIs" dxfId="1321" priority="1398" operator="lessThan">
      <formula>$T739*0.8</formula>
    </cfRule>
  </conditionalFormatting>
  <conditionalFormatting sqref="M739">
    <cfRule type="cellIs" dxfId="1320" priority="1397" operator="lessThan">
      <formula>$T739*0.8</formula>
    </cfRule>
  </conditionalFormatting>
  <conditionalFormatting sqref="C739">
    <cfRule type="cellIs" dxfId="1319" priority="1385" operator="lessThan">
      <formula>$T739*0.8</formula>
    </cfRule>
  </conditionalFormatting>
  <conditionalFormatting sqref="L739">
    <cfRule type="cellIs" dxfId="1318" priority="1375" operator="lessThan">
      <formula>$T739*0.8</formula>
    </cfRule>
  </conditionalFormatting>
  <conditionalFormatting sqref="E739">
    <cfRule type="cellIs" dxfId="1317" priority="1374" operator="lessThan">
      <formula>$T739*0.8</formula>
    </cfRule>
  </conditionalFormatting>
  <conditionalFormatting sqref="G739">
    <cfRule type="cellIs" dxfId="1316" priority="1373" operator="lessThan">
      <formula>$T739*0.8</formula>
    </cfRule>
  </conditionalFormatting>
  <conditionalFormatting sqref="J739">
    <cfRule type="cellIs" dxfId="1315" priority="1372" operator="lessThan">
      <formula>$T739*0.8</formula>
    </cfRule>
  </conditionalFormatting>
  <conditionalFormatting sqref="N739:S739">
    <cfRule type="cellIs" dxfId="1314" priority="1371" operator="lessThan">
      <formula>$T739*0.8</formula>
    </cfRule>
  </conditionalFormatting>
  <conditionalFormatting sqref="E741:R741">
    <cfRule type="cellIs" dxfId="1313" priority="1370" operator="greaterThanOrEqual">
      <formula>1000</formula>
    </cfRule>
  </conditionalFormatting>
  <conditionalFormatting sqref="E740:R740">
    <cfRule type="cellIs" dxfId="1312" priority="1369" operator="greaterThanOrEqual">
      <formula>100</formula>
    </cfRule>
  </conditionalFormatting>
  <conditionalFormatting sqref="C744:S744">
    <cfRule type="cellIs" dxfId="1311" priority="1368" operator="greaterThanOrEqual">
      <formula>$T$279*1.2</formula>
    </cfRule>
  </conditionalFormatting>
  <conditionalFormatting sqref="C741">
    <cfRule type="cellIs" dxfId="1310" priority="1367" operator="greaterThanOrEqual">
      <formula>1000</formula>
    </cfRule>
  </conditionalFormatting>
  <conditionalFormatting sqref="C740">
    <cfRule type="cellIs" dxfId="1309" priority="1366" operator="greaterThanOrEqual">
      <formula>100</formula>
    </cfRule>
  </conditionalFormatting>
  <conditionalFormatting sqref="D741">
    <cfRule type="cellIs" dxfId="1308" priority="1365" operator="greaterThanOrEqual">
      <formula>1000</formula>
    </cfRule>
  </conditionalFormatting>
  <conditionalFormatting sqref="D740">
    <cfRule type="cellIs" dxfId="1307" priority="1364" operator="greaterThanOrEqual">
      <formula>100</formula>
    </cfRule>
  </conditionalFormatting>
  <conditionalFormatting sqref="D747">
    <cfRule type="cellIs" dxfId="1306" priority="1363" operator="lessThan">
      <formula>$T747*0.8</formula>
    </cfRule>
  </conditionalFormatting>
  <conditionalFormatting sqref="K747">
    <cfRule type="cellIs" dxfId="1305" priority="1362" operator="lessThan">
      <formula>$T747*0.8</formula>
    </cfRule>
  </conditionalFormatting>
  <conditionalFormatting sqref="I747">
    <cfRule type="cellIs" dxfId="1304" priority="1359" operator="lessThan">
      <formula>$T747*0.8</formula>
    </cfRule>
  </conditionalFormatting>
  <conditionalFormatting sqref="O747">
    <cfRule type="cellIs" dxfId="1303" priority="1353" operator="lessThan">
      <formula>$T747*0.8</formula>
    </cfRule>
  </conditionalFormatting>
  <conditionalFormatting sqref="C747">
    <cfRule type="cellIs" dxfId="1302" priority="1352" operator="lessThan">
      <formula>$T747*0.8</formula>
    </cfRule>
  </conditionalFormatting>
  <conditionalFormatting sqref="E747">
    <cfRule type="cellIs" dxfId="1301" priority="1351" operator="lessThan">
      <formula>$T747*0.8</formula>
    </cfRule>
  </conditionalFormatting>
  <conditionalFormatting sqref="F747">
    <cfRule type="cellIs" dxfId="1300" priority="1350" operator="lessThan">
      <formula>$T747*0.8</formula>
    </cfRule>
  </conditionalFormatting>
  <conditionalFormatting sqref="G747">
    <cfRule type="cellIs" dxfId="1299" priority="1349" operator="lessThan">
      <formula>$T747*0.8</formula>
    </cfRule>
  </conditionalFormatting>
  <conditionalFormatting sqref="H747">
    <cfRule type="cellIs" dxfId="1298" priority="1348" operator="lessThan">
      <formula>$T747*0.8</formula>
    </cfRule>
  </conditionalFormatting>
  <conditionalFormatting sqref="J747">
    <cfRule type="cellIs" dxfId="1297" priority="1347" operator="lessThan">
      <formula>$T747*0.8</formula>
    </cfRule>
  </conditionalFormatting>
  <conditionalFormatting sqref="L747">
    <cfRule type="cellIs" dxfId="1296" priority="1346" operator="lessThan">
      <formula>$T747*0.8</formula>
    </cfRule>
  </conditionalFormatting>
  <conditionalFormatting sqref="M747">
    <cfRule type="cellIs" dxfId="1295" priority="1345" operator="lessThan">
      <formula>$T747*0.8</formula>
    </cfRule>
  </conditionalFormatting>
  <conditionalFormatting sqref="N747">
    <cfRule type="cellIs" dxfId="1294" priority="1344" operator="lessThan">
      <formula>$T747*0.8</formula>
    </cfRule>
  </conditionalFormatting>
  <conditionalFormatting sqref="P747">
    <cfRule type="cellIs" dxfId="1293" priority="1343" operator="lessThan">
      <formula>$T747*0.8</formula>
    </cfRule>
  </conditionalFormatting>
  <conditionalFormatting sqref="Q747">
    <cfRule type="cellIs" dxfId="1292" priority="1342" operator="lessThan">
      <formula>$T747*0.8</formula>
    </cfRule>
  </conditionalFormatting>
  <conditionalFormatting sqref="R747">
    <cfRule type="cellIs" dxfId="1291" priority="1341" operator="lessThan">
      <formula>$T747*0.8</formula>
    </cfRule>
  </conditionalFormatting>
  <conditionalFormatting sqref="S747">
    <cfRule type="cellIs" dxfId="1290" priority="1340" operator="lessThan">
      <formula>$T747*0.8</formula>
    </cfRule>
  </conditionalFormatting>
  <conditionalFormatting sqref="I739">
    <cfRule type="cellIs" dxfId="1289" priority="1339" operator="lessThan">
      <formula>$T739*0.8</formula>
    </cfRule>
  </conditionalFormatting>
  <conditionalFormatting sqref="E749:R749">
    <cfRule type="cellIs" dxfId="1288" priority="1338" operator="greaterThanOrEqual">
      <formula>1000</formula>
    </cfRule>
  </conditionalFormatting>
  <conditionalFormatting sqref="E748:R748">
    <cfRule type="cellIs" dxfId="1287" priority="1337" operator="greaterThanOrEqual">
      <formula>100</formula>
    </cfRule>
  </conditionalFormatting>
  <conditionalFormatting sqref="C752:S752">
    <cfRule type="cellIs" dxfId="1286" priority="1336" operator="greaterThanOrEqual">
      <formula>$T$279*1.2</formula>
    </cfRule>
  </conditionalFormatting>
  <conditionalFormatting sqref="C749">
    <cfRule type="cellIs" dxfId="1285" priority="1335" operator="greaterThanOrEqual">
      <formula>1000</formula>
    </cfRule>
  </conditionalFormatting>
  <conditionalFormatting sqref="C748">
    <cfRule type="cellIs" dxfId="1284" priority="1334" operator="greaterThanOrEqual">
      <formula>100</formula>
    </cfRule>
  </conditionalFormatting>
  <conditionalFormatting sqref="D749">
    <cfRule type="cellIs" dxfId="1283" priority="1333" operator="greaterThanOrEqual">
      <formula>1000</formula>
    </cfRule>
  </conditionalFormatting>
  <conditionalFormatting sqref="D748">
    <cfRule type="cellIs" dxfId="1282" priority="1332" operator="greaterThanOrEqual">
      <formula>100</formula>
    </cfRule>
  </conditionalFormatting>
  <conditionalFormatting sqref="D755">
    <cfRule type="cellIs" dxfId="1281" priority="1331" operator="lessThan">
      <formula>$T755*0.8</formula>
    </cfRule>
  </conditionalFormatting>
  <conditionalFormatting sqref="K755">
    <cfRule type="cellIs" dxfId="1280" priority="1330" operator="lessThan">
      <formula>$T755*0.8</formula>
    </cfRule>
  </conditionalFormatting>
  <conditionalFormatting sqref="I755">
    <cfRule type="cellIs" dxfId="1279" priority="1329" operator="lessThan">
      <formula>$T755*0.8</formula>
    </cfRule>
  </conditionalFormatting>
  <conditionalFormatting sqref="C755">
    <cfRule type="cellIs" dxfId="1278" priority="1314" operator="lessThan">
      <formula>$T755*0.8</formula>
    </cfRule>
  </conditionalFormatting>
  <conditionalFormatting sqref="E755">
    <cfRule type="cellIs" dxfId="1277" priority="1313" operator="lessThan">
      <formula>$T755*0.8</formula>
    </cfRule>
  </conditionalFormatting>
  <conditionalFormatting sqref="F755">
    <cfRule type="cellIs" dxfId="1276" priority="1312" operator="lessThan">
      <formula>$T755*0.8</formula>
    </cfRule>
  </conditionalFormatting>
  <conditionalFormatting sqref="G755">
    <cfRule type="cellIs" dxfId="1275" priority="1311" operator="lessThan">
      <formula>$T755*0.8</formula>
    </cfRule>
  </conditionalFormatting>
  <conditionalFormatting sqref="J755">
    <cfRule type="cellIs" dxfId="1274" priority="1310" operator="lessThan">
      <formula>$T755*0.8</formula>
    </cfRule>
  </conditionalFormatting>
  <conditionalFormatting sqref="L755">
    <cfRule type="cellIs" dxfId="1273" priority="1309" operator="lessThan">
      <formula>$T755*0.8</formula>
    </cfRule>
  </conditionalFormatting>
  <conditionalFormatting sqref="N755">
    <cfRule type="cellIs" dxfId="1272" priority="1308" operator="lessThan">
      <formula>$T755*0.8</formula>
    </cfRule>
  </conditionalFormatting>
  <conditionalFormatting sqref="O755">
    <cfRule type="cellIs" dxfId="1271" priority="1307" operator="lessThan">
      <formula>$T755*0.8</formula>
    </cfRule>
  </conditionalFormatting>
  <conditionalFormatting sqref="Q755">
    <cfRule type="cellIs" dxfId="1270" priority="1306" operator="lessThan">
      <formula>$T755*0.8</formula>
    </cfRule>
  </conditionalFormatting>
  <conditionalFormatting sqref="R755">
    <cfRule type="cellIs" dxfId="1269" priority="1305" operator="lessThan">
      <formula>$T755*0.8</formula>
    </cfRule>
  </conditionalFormatting>
  <conditionalFormatting sqref="S755">
    <cfRule type="cellIs" dxfId="1268" priority="1304" operator="lessThan">
      <formula>$T755*0.8</formula>
    </cfRule>
  </conditionalFormatting>
  <conditionalFormatting sqref="H755">
    <cfRule type="cellIs" dxfId="1267" priority="1303" operator="lessThan">
      <formula>$T755*0.8</formula>
    </cfRule>
  </conditionalFormatting>
  <conditionalFormatting sqref="P755">
    <cfRule type="cellIs" dxfId="1266" priority="1302" operator="lessThan">
      <formula>$T755*0.8</formula>
    </cfRule>
  </conditionalFormatting>
  <conditionalFormatting sqref="M755">
    <cfRule type="cellIs" dxfId="1265" priority="1301" operator="lessThan">
      <formula>$T755*0.8</formula>
    </cfRule>
  </conditionalFormatting>
  <conditionalFormatting sqref="K757:L757">
    <cfRule type="cellIs" dxfId="1264" priority="1300" operator="greaterThanOrEqual">
      <formula>1000</formula>
    </cfRule>
  </conditionalFormatting>
  <conditionalFormatting sqref="K756:L756">
    <cfRule type="cellIs" dxfId="1263" priority="1299" operator="greaterThanOrEqual">
      <formula>100</formula>
    </cfRule>
  </conditionalFormatting>
  <conditionalFormatting sqref="C760:T760">
    <cfRule type="cellIs" priority="1234" stopIfTrue="1" operator="equal">
      <formula>"-"</formula>
    </cfRule>
    <cfRule type="cellIs" dxfId="1262" priority="1298" operator="greaterThanOrEqual">
      <formula>$T$279*1.2</formula>
    </cfRule>
  </conditionalFormatting>
  <conditionalFormatting sqref="C757">
    <cfRule type="cellIs" dxfId="1261" priority="1297" operator="greaterThanOrEqual">
      <formula>1000</formula>
    </cfRule>
  </conditionalFormatting>
  <conditionalFormatting sqref="C756">
    <cfRule type="cellIs" dxfId="1260" priority="1296" operator="greaterThanOrEqual">
      <formula>100</formula>
    </cfRule>
  </conditionalFormatting>
  <conditionalFormatting sqref="K763 K771">
    <cfRule type="cellIs" dxfId="1259" priority="1292" operator="lessThan">
      <formula>$T763*0.8</formula>
    </cfRule>
  </conditionalFormatting>
  <conditionalFormatting sqref="D757">
    <cfRule type="cellIs" dxfId="1258" priority="1276" operator="greaterThanOrEqual">
      <formula>1000</formula>
    </cfRule>
  </conditionalFormatting>
  <conditionalFormatting sqref="D756">
    <cfRule type="cellIs" dxfId="1257" priority="1275" operator="greaterThanOrEqual">
      <formula>100</formula>
    </cfRule>
  </conditionalFormatting>
  <conditionalFormatting sqref="E757">
    <cfRule type="cellIs" dxfId="1256" priority="1274" operator="greaterThanOrEqual">
      <formula>1000</formula>
    </cfRule>
  </conditionalFormatting>
  <conditionalFormatting sqref="E756">
    <cfRule type="cellIs" dxfId="1255" priority="1273" operator="greaterThanOrEqual">
      <formula>100</formula>
    </cfRule>
  </conditionalFormatting>
  <conditionalFormatting sqref="F757">
    <cfRule type="cellIs" dxfId="1254" priority="1272" operator="greaterThanOrEqual">
      <formula>1000</formula>
    </cfRule>
  </conditionalFormatting>
  <conditionalFormatting sqref="F756">
    <cfRule type="cellIs" dxfId="1253" priority="1271" operator="greaterThanOrEqual">
      <formula>100</formula>
    </cfRule>
  </conditionalFormatting>
  <conditionalFormatting sqref="G757">
    <cfRule type="cellIs" dxfId="1252" priority="1270" operator="greaterThanOrEqual">
      <formula>1000</formula>
    </cfRule>
  </conditionalFormatting>
  <conditionalFormatting sqref="G756">
    <cfRule type="cellIs" dxfId="1251" priority="1269" operator="greaterThanOrEqual">
      <formula>100</formula>
    </cfRule>
  </conditionalFormatting>
  <conditionalFormatting sqref="H757">
    <cfRule type="cellIs" dxfId="1250" priority="1268" operator="greaterThanOrEqual">
      <formula>1000</formula>
    </cfRule>
  </conditionalFormatting>
  <conditionalFormatting sqref="H756">
    <cfRule type="cellIs" dxfId="1249" priority="1267" operator="greaterThanOrEqual">
      <formula>100</formula>
    </cfRule>
  </conditionalFormatting>
  <conditionalFormatting sqref="I757">
    <cfRule type="cellIs" dxfId="1248" priority="1266" operator="greaterThanOrEqual">
      <formula>1000</formula>
    </cfRule>
  </conditionalFormatting>
  <conditionalFormatting sqref="I756">
    <cfRule type="cellIs" dxfId="1247" priority="1265" operator="greaterThanOrEqual">
      <formula>100</formula>
    </cfRule>
  </conditionalFormatting>
  <conditionalFormatting sqref="J757">
    <cfRule type="cellIs" dxfId="1246" priority="1264" operator="greaterThanOrEqual">
      <formula>1000</formula>
    </cfRule>
  </conditionalFormatting>
  <conditionalFormatting sqref="J756">
    <cfRule type="cellIs" dxfId="1245" priority="1263" operator="greaterThanOrEqual">
      <formula>100</formula>
    </cfRule>
  </conditionalFormatting>
  <conditionalFormatting sqref="M757">
    <cfRule type="cellIs" dxfId="1244" priority="1262" operator="greaterThanOrEqual">
      <formula>1000</formula>
    </cfRule>
  </conditionalFormatting>
  <conditionalFormatting sqref="M756">
    <cfRule type="cellIs" dxfId="1243" priority="1261" operator="greaterThanOrEqual">
      <formula>100</formula>
    </cfRule>
  </conditionalFormatting>
  <conditionalFormatting sqref="N757">
    <cfRule type="cellIs" dxfId="1242" priority="1260" operator="greaterThanOrEqual">
      <formula>1000</formula>
    </cfRule>
  </conditionalFormatting>
  <conditionalFormatting sqref="N756">
    <cfRule type="cellIs" dxfId="1241" priority="1259" operator="greaterThanOrEqual">
      <formula>100</formula>
    </cfRule>
  </conditionalFormatting>
  <conditionalFormatting sqref="O757">
    <cfRule type="cellIs" dxfId="1240" priority="1258" operator="greaterThanOrEqual">
      <formula>1000</formula>
    </cfRule>
  </conditionalFormatting>
  <conditionalFormatting sqref="O756">
    <cfRule type="cellIs" dxfId="1239" priority="1257" operator="greaterThanOrEqual">
      <formula>100</formula>
    </cfRule>
  </conditionalFormatting>
  <conditionalFormatting sqref="P757">
    <cfRule type="cellIs" dxfId="1238" priority="1256" operator="greaterThanOrEqual">
      <formula>1000</formula>
    </cfRule>
  </conditionalFormatting>
  <conditionalFormatting sqref="P756">
    <cfRule type="cellIs" dxfId="1237" priority="1255" operator="greaterThanOrEqual">
      <formula>100</formula>
    </cfRule>
  </conditionalFormatting>
  <conditionalFormatting sqref="Q757">
    <cfRule type="cellIs" dxfId="1236" priority="1254" operator="greaterThanOrEqual">
      <formula>1000</formula>
    </cfRule>
  </conditionalFormatting>
  <conditionalFormatting sqref="Q756">
    <cfRule type="cellIs" dxfId="1235" priority="1253" operator="greaterThanOrEqual">
      <formula>100</formula>
    </cfRule>
  </conditionalFormatting>
  <conditionalFormatting sqref="R757">
    <cfRule type="cellIs" dxfId="1234" priority="1252" operator="greaterThanOrEqual">
      <formula>1000</formula>
    </cfRule>
  </conditionalFormatting>
  <conditionalFormatting sqref="R756">
    <cfRule type="cellIs" dxfId="1233" priority="1251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1232" priority="1250" operator="lessThan">
      <formula>$T763*0.8</formula>
    </cfRule>
  </conditionalFormatting>
  <conditionalFormatting sqref="L763">
    <cfRule type="cellIs" dxfId="1231" priority="1235" operator="lessThan">
      <formula>$T763*0.8</formula>
    </cfRule>
  </conditionalFormatting>
  <conditionalFormatting sqref="M763:S763">
    <cfRule type="cellIs" dxfId="1230" priority="1233" operator="lessThan">
      <formula>$T763*0.8</formula>
    </cfRule>
  </conditionalFormatting>
  <conditionalFormatting sqref="K765:L765">
    <cfRule type="cellIs" dxfId="1229" priority="1232" operator="greaterThanOrEqual">
      <formula>1000</formula>
    </cfRule>
  </conditionalFormatting>
  <conditionalFormatting sqref="K764:L764">
    <cfRule type="cellIs" dxfId="1228" priority="1231" operator="greaterThanOrEqual">
      <formula>100</formula>
    </cfRule>
  </conditionalFormatting>
  <conditionalFormatting sqref="C768:T768">
    <cfRule type="cellIs" priority="1201" stopIfTrue="1" operator="equal">
      <formula>"-"</formula>
    </cfRule>
    <cfRule type="cellIs" dxfId="1227" priority="1230" operator="greaterThanOrEqual">
      <formula>$T$279*1.2</formula>
    </cfRule>
  </conditionalFormatting>
  <conditionalFormatting sqref="C765">
    <cfRule type="cellIs" dxfId="1226" priority="1229" operator="greaterThanOrEqual">
      <formula>1000</formula>
    </cfRule>
  </conditionalFormatting>
  <conditionalFormatting sqref="C764">
    <cfRule type="cellIs" dxfId="1225" priority="1228" operator="greaterThanOrEqual">
      <formula>100</formula>
    </cfRule>
  </conditionalFormatting>
  <conditionalFormatting sqref="D765">
    <cfRule type="cellIs" dxfId="1224" priority="1227" operator="greaterThanOrEqual">
      <formula>1000</formula>
    </cfRule>
  </conditionalFormatting>
  <conditionalFormatting sqref="D764">
    <cfRule type="cellIs" dxfId="1223" priority="1226" operator="greaterThanOrEqual">
      <formula>100</formula>
    </cfRule>
  </conditionalFormatting>
  <conditionalFormatting sqref="E765">
    <cfRule type="cellIs" dxfId="1222" priority="1225" operator="greaterThanOrEqual">
      <formula>1000</formula>
    </cfRule>
  </conditionalFormatting>
  <conditionalFormatting sqref="E764">
    <cfRule type="cellIs" dxfId="1221" priority="1224" operator="greaterThanOrEqual">
      <formula>100</formula>
    </cfRule>
  </conditionalFormatting>
  <conditionalFormatting sqref="F765">
    <cfRule type="cellIs" dxfId="1220" priority="1223" operator="greaterThanOrEqual">
      <formula>1000</formula>
    </cfRule>
  </conditionalFormatting>
  <conditionalFormatting sqref="F764">
    <cfRule type="cellIs" dxfId="1219" priority="1222" operator="greaterThanOrEqual">
      <formula>100</formula>
    </cfRule>
  </conditionalFormatting>
  <conditionalFormatting sqref="G765">
    <cfRule type="cellIs" dxfId="1218" priority="1221" operator="greaterThanOrEqual">
      <formula>1000</formula>
    </cfRule>
  </conditionalFormatting>
  <conditionalFormatting sqref="G764">
    <cfRule type="cellIs" dxfId="1217" priority="1220" operator="greaterThanOrEqual">
      <formula>100</formula>
    </cfRule>
  </conditionalFormatting>
  <conditionalFormatting sqref="H765">
    <cfRule type="cellIs" dxfId="1216" priority="1219" operator="greaterThanOrEqual">
      <formula>1000</formula>
    </cfRule>
  </conditionalFormatting>
  <conditionalFormatting sqref="H764">
    <cfRule type="cellIs" dxfId="1215" priority="1218" operator="greaterThanOrEqual">
      <formula>100</formula>
    </cfRule>
  </conditionalFormatting>
  <conditionalFormatting sqref="I765">
    <cfRule type="cellIs" dxfId="1214" priority="1217" operator="greaterThanOrEqual">
      <formula>1000</formula>
    </cfRule>
  </conditionalFormatting>
  <conditionalFormatting sqref="I764">
    <cfRule type="cellIs" dxfId="1213" priority="1216" operator="greaterThanOrEqual">
      <formula>100</formula>
    </cfRule>
  </conditionalFormatting>
  <conditionalFormatting sqref="J765">
    <cfRule type="cellIs" dxfId="1212" priority="1215" operator="greaterThanOrEqual">
      <formula>1000</formula>
    </cfRule>
  </conditionalFormatting>
  <conditionalFormatting sqref="J764">
    <cfRule type="cellIs" dxfId="1211" priority="1214" operator="greaterThanOrEqual">
      <formula>100</formula>
    </cfRule>
  </conditionalFormatting>
  <conditionalFormatting sqref="M765">
    <cfRule type="cellIs" dxfId="1210" priority="1213" operator="greaterThanOrEqual">
      <formula>1000</formula>
    </cfRule>
  </conditionalFormatting>
  <conditionalFormatting sqref="M764">
    <cfRule type="cellIs" dxfId="1209" priority="1212" operator="greaterThanOrEqual">
      <formula>100</formula>
    </cfRule>
  </conditionalFormatting>
  <conditionalFormatting sqref="N765">
    <cfRule type="cellIs" dxfId="1208" priority="1211" operator="greaterThanOrEqual">
      <formula>1000</formula>
    </cfRule>
  </conditionalFormatting>
  <conditionalFormatting sqref="N764">
    <cfRule type="cellIs" dxfId="1207" priority="1210" operator="greaterThanOrEqual">
      <formula>100</formula>
    </cfRule>
  </conditionalFormatting>
  <conditionalFormatting sqref="O765">
    <cfRule type="cellIs" dxfId="1206" priority="1209" operator="greaterThanOrEqual">
      <formula>1000</formula>
    </cfRule>
  </conditionalFormatting>
  <conditionalFormatting sqref="O764">
    <cfRule type="cellIs" dxfId="1205" priority="1208" operator="greaterThanOrEqual">
      <formula>100</formula>
    </cfRule>
  </conditionalFormatting>
  <conditionalFormatting sqref="P765">
    <cfRule type="cellIs" dxfId="1204" priority="1207" operator="greaterThanOrEqual">
      <formula>1000</formula>
    </cfRule>
  </conditionalFormatting>
  <conditionalFormatting sqref="P764">
    <cfRule type="cellIs" dxfId="1203" priority="1206" operator="greaterThanOrEqual">
      <formula>100</formula>
    </cfRule>
  </conditionalFormatting>
  <conditionalFormatting sqref="Q765">
    <cfRule type="cellIs" dxfId="1202" priority="1205" operator="greaterThanOrEqual">
      <formula>1000</formula>
    </cfRule>
  </conditionalFormatting>
  <conditionalFormatting sqref="Q764">
    <cfRule type="cellIs" dxfId="1201" priority="1204" operator="greaterThanOrEqual">
      <formula>100</formula>
    </cfRule>
  </conditionalFormatting>
  <conditionalFormatting sqref="R765">
    <cfRule type="cellIs" dxfId="1200" priority="1203" operator="greaterThanOrEqual">
      <formula>1000</formula>
    </cfRule>
  </conditionalFormatting>
  <conditionalFormatting sqref="R764">
    <cfRule type="cellIs" dxfId="1199" priority="1202" operator="greaterThanOrEqual">
      <formula>100</formula>
    </cfRule>
  </conditionalFormatting>
  <conditionalFormatting sqref="L771 N771 P771 R771">
    <cfRule type="cellIs" dxfId="1198" priority="1200" operator="lessThan">
      <formula>$T771*0.8</formula>
    </cfRule>
  </conditionalFormatting>
  <conditionalFormatting sqref="M771 O771 Q771 S771">
    <cfRule type="cellIs" dxfId="1197" priority="1199" operator="lessThan">
      <formula>$T771*0.8</formula>
    </cfRule>
  </conditionalFormatting>
  <conditionalFormatting sqref="D771">
    <cfRule type="cellIs" dxfId="1196" priority="1198" operator="lessThan">
      <formula>$T771*0.8</formula>
    </cfRule>
  </conditionalFormatting>
  <conditionalFormatting sqref="G771 F779:G779 F787:G787 F795:G795 F803 F811 F819 F827 F835 F843 F851 F859 F867 F875 F883 F891 F899 F907">
    <cfRule type="cellIs" dxfId="1195" priority="1197" operator="lessThan">
      <formula>$T771*0.8</formula>
    </cfRule>
  </conditionalFormatting>
  <conditionalFormatting sqref="K2111">
    <cfRule type="cellIs" dxfId="1194" priority="1196" operator="lessThan">
      <formula>$T2111*0.8</formula>
    </cfRule>
  </conditionalFormatting>
  <conditionalFormatting sqref="W2110">
    <cfRule type="cellIs" dxfId="1193" priority="1195" operator="lessThan">
      <formula>$T2110*0.8</formula>
    </cfRule>
  </conditionalFormatting>
  <conditionalFormatting sqref="K773:L773">
    <cfRule type="cellIs" dxfId="1192" priority="1194" operator="greaterThanOrEqual">
      <formula>1000</formula>
    </cfRule>
  </conditionalFormatting>
  <conditionalFormatting sqref="K772:L772">
    <cfRule type="cellIs" dxfId="1191" priority="1193" operator="greaterThanOrEqual">
      <formula>100</formula>
    </cfRule>
  </conditionalFormatting>
  <conditionalFormatting sqref="C776:T776">
    <cfRule type="cellIs" priority="1163" stopIfTrue="1" operator="equal">
      <formula>"-"</formula>
    </cfRule>
    <cfRule type="cellIs" dxfId="1190" priority="1192" operator="greaterThanOrEqual">
      <formula>$T$279*1.2</formula>
    </cfRule>
  </conditionalFormatting>
  <conditionalFormatting sqref="C773">
    <cfRule type="cellIs" dxfId="1189" priority="1191" operator="greaterThanOrEqual">
      <formula>1000</formula>
    </cfRule>
  </conditionalFormatting>
  <conditionalFormatting sqref="C772">
    <cfRule type="cellIs" dxfId="1188" priority="1190" operator="greaterThanOrEqual">
      <formula>100</formula>
    </cfRule>
  </conditionalFormatting>
  <conditionalFormatting sqref="D773">
    <cfRule type="cellIs" dxfId="1187" priority="1189" operator="greaterThanOrEqual">
      <formula>1000</formula>
    </cfRule>
  </conditionalFormatting>
  <conditionalFormatting sqref="D772">
    <cfRule type="cellIs" dxfId="1186" priority="1188" operator="greaterThanOrEqual">
      <formula>100</formula>
    </cfRule>
  </conditionalFormatting>
  <conditionalFormatting sqref="E773">
    <cfRule type="cellIs" dxfId="1185" priority="1187" operator="greaterThanOrEqual">
      <formula>1000</formula>
    </cfRule>
  </conditionalFormatting>
  <conditionalFormatting sqref="E772">
    <cfRule type="cellIs" dxfId="1184" priority="1186" operator="greaterThanOrEqual">
      <formula>100</formula>
    </cfRule>
  </conditionalFormatting>
  <conditionalFormatting sqref="F773">
    <cfRule type="cellIs" dxfId="1183" priority="1185" operator="greaterThanOrEqual">
      <formula>1000</formula>
    </cfRule>
  </conditionalFormatting>
  <conditionalFormatting sqref="F772">
    <cfRule type="cellIs" dxfId="1182" priority="1184" operator="greaterThanOrEqual">
      <formula>100</formula>
    </cfRule>
  </conditionalFormatting>
  <conditionalFormatting sqref="G773">
    <cfRule type="cellIs" dxfId="1181" priority="1183" operator="greaterThanOrEqual">
      <formula>1000</formula>
    </cfRule>
  </conditionalFormatting>
  <conditionalFormatting sqref="G772">
    <cfRule type="cellIs" dxfId="1180" priority="1182" operator="greaterThanOrEqual">
      <formula>100</formula>
    </cfRule>
  </conditionalFormatting>
  <conditionalFormatting sqref="H773">
    <cfRule type="cellIs" dxfId="1179" priority="1181" operator="greaterThanOrEqual">
      <formula>1000</formula>
    </cfRule>
  </conditionalFormatting>
  <conditionalFormatting sqref="H772">
    <cfRule type="cellIs" dxfId="1178" priority="1180" operator="greaterThanOrEqual">
      <formula>100</formula>
    </cfRule>
  </conditionalFormatting>
  <conditionalFormatting sqref="I773">
    <cfRule type="cellIs" dxfId="1177" priority="1179" operator="greaterThanOrEqual">
      <formula>1000</formula>
    </cfRule>
  </conditionalFormatting>
  <conditionalFormatting sqref="I772">
    <cfRule type="cellIs" dxfId="1176" priority="1178" operator="greaterThanOrEqual">
      <formula>100</formula>
    </cfRule>
  </conditionalFormatting>
  <conditionalFormatting sqref="J773">
    <cfRule type="cellIs" dxfId="1175" priority="1177" operator="greaterThanOrEqual">
      <formula>1000</formula>
    </cfRule>
  </conditionalFormatting>
  <conditionalFormatting sqref="J772">
    <cfRule type="cellIs" dxfId="1174" priority="1176" operator="greaterThanOrEqual">
      <formula>100</formula>
    </cfRule>
  </conditionalFormatting>
  <conditionalFormatting sqref="M773">
    <cfRule type="cellIs" dxfId="1173" priority="1175" operator="greaterThanOrEqual">
      <formula>1000</formula>
    </cfRule>
  </conditionalFormatting>
  <conditionalFormatting sqref="M772">
    <cfRule type="cellIs" dxfId="1172" priority="1174" operator="greaterThanOrEqual">
      <formula>100</formula>
    </cfRule>
  </conditionalFormatting>
  <conditionalFormatting sqref="N773">
    <cfRule type="cellIs" dxfId="1171" priority="1173" operator="greaterThanOrEqual">
      <formula>1000</formula>
    </cfRule>
  </conditionalFormatting>
  <conditionalFormatting sqref="N772">
    <cfRule type="cellIs" dxfId="1170" priority="1172" operator="greaterThanOrEqual">
      <formula>100</formula>
    </cfRule>
  </conditionalFormatting>
  <conditionalFormatting sqref="O773">
    <cfRule type="cellIs" dxfId="1169" priority="1171" operator="greaterThanOrEqual">
      <formula>1000</formula>
    </cfRule>
  </conditionalFormatting>
  <conditionalFormatting sqref="O772">
    <cfRule type="cellIs" dxfId="1168" priority="1170" operator="greaterThanOrEqual">
      <formula>100</formula>
    </cfRule>
  </conditionalFormatting>
  <conditionalFormatting sqref="P773">
    <cfRule type="cellIs" dxfId="1167" priority="1169" operator="greaterThanOrEqual">
      <formula>1000</formula>
    </cfRule>
  </conditionalFormatting>
  <conditionalFormatting sqref="P772">
    <cfRule type="cellIs" dxfId="1166" priority="1168" operator="greaterThanOrEqual">
      <formula>100</formula>
    </cfRule>
  </conditionalFormatting>
  <conditionalFormatting sqref="Q773">
    <cfRule type="cellIs" dxfId="1165" priority="1167" operator="greaterThanOrEqual">
      <formula>1000</formula>
    </cfRule>
  </conditionalFormatting>
  <conditionalFormatting sqref="Q772">
    <cfRule type="cellIs" dxfId="1164" priority="1166" operator="greaterThanOrEqual">
      <formula>100</formula>
    </cfRule>
  </conditionalFormatting>
  <conditionalFormatting sqref="R773">
    <cfRule type="cellIs" dxfId="1163" priority="1165" operator="greaterThanOrEqual">
      <formula>1000</formula>
    </cfRule>
  </conditionalFormatting>
  <conditionalFormatting sqref="R772">
    <cfRule type="cellIs" dxfId="1162" priority="1164" operator="greaterThanOrEqual">
      <formula>100</formula>
    </cfRule>
  </conditionalFormatting>
  <conditionalFormatting sqref="K781:L781">
    <cfRule type="cellIs" dxfId="1161" priority="1162" operator="greaterThanOrEqual">
      <formula>1000</formula>
    </cfRule>
  </conditionalFormatting>
  <conditionalFormatting sqref="K780:L780">
    <cfRule type="cellIs" dxfId="1160" priority="1161" operator="greaterThanOrEqual">
      <formula>100</formula>
    </cfRule>
  </conditionalFormatting>
  <conditionalFormatting sqref="C784:T784">
    <cfRule type="cellIs" priority="1131" stopIfTrue="1" operator="equal">
      <formula>"-"</formula>
    </cfRule>
    <cfRule type="cellIs" dxfId="1159" priority="1160" operator="greaterThanOrEqual">
      <formula>$T$279*1.2</formula>
    </cfRule>
  </conditionalFormatting>
  <conditionalFormatting sqref="C781">
    <cfRule type="cellIs" dxfId="1158" priority="1159" operator="greaterThanOrEqual">
      <formula>1000</formula>
    </cfRule>
  </conditionalFormatting>
  <conditionalFormatting sqref="C780">
    <cfRule type="cellIs" dxfId="1157" priority="1158" operator="greaterThanOrEqual">
      <formula>100</formula>
    </cfRule>
  </conditionalFormatting>
  <conditionalFormatting sqref="D781">
    <cfRule type="cellIs" dxfId="1156" priority="1157" operator="greaterThanOrEqual">
      <formula>1000</formula>
    </cfRule>
  </conditionalFormatting>
  <conditionalFormatting sqref="D780">
    <cfRule type="cellIs" dxfId="1155" priority="1156" operator="greaterThanOrEqual">
      <formula>100</formula>
    </cfRule>
  </conditionalFormatting>
  <conditionalFormatting sqref="E781">
    <cfRule type="cellIs" dxfId="1154" priority="1155" operator="greaterThanOrEqual">
      <formula>1000</formula>
    </cfRule>
  </conditionalFormatting>
  <conditionalFormatting sqref="E780">
    <cfRule type="cellIs" dxfId="1153" priority="1154" operator="greaterThanOrEqual">
      <formula>100</formula>
    </cfRule>
  </conditionalFormatting>
  <conditionalFormatting sqref="F781">
    <cfRule type="cellIs" dxfId="1152" priority="1153" operator="greaterThanOrEqual">
      <formula>1000</formula>
    </cfRule>
  </conditionalFormatting>
  <conditionalFormatting sqref="F780">
    <cfRule type="cellIs" dxfId="1151" priority="1152" operator="greaterThanOrEqual">
      <formula>100</formula>
    </cfRule>
  </conditionalFormatting>
  <conditionalFormatting sqref="G781">
    <cfRule type="cellIs" dxfId="1150" priority="1151" operator="greaterThanOrEqual">
      <formula>1000</formula>
    </cfRule>
  </conditionalFormatting>
  <conditionalFormatting sqref="G780">
    <cfRule type="cellIs" dxfId="1149" priority="1150" operator="greaterThanOrEqual">
      <formula>100</formula>
    </cfRule>
  </conditionalFormatting>
  <conditionalFormatting sqref="H781">
    <cfRule type="cellIs" dxfId="1148" priority="1149" operator="greaterThanOrEqual">
      <formula>1000</formula>
    </cfRule>
  </conditionalFormatting>
  <conditionalFormatting sqref="H780">
    <cfRule type="cellIs" dxfId="1147" priority="1148" operator="greaterThanOrEqual">
      <formula>100</formula>
    </cfRule>
  </conditionalFormatting>
  <conditionalFormatting sqref="I781">
    <cfRule type="cellIs" dxfId="1146" priority="1147" operator="greaterThanOrEqual">
      <formula>1000</formula>
    </cfRule>
  </conditionalFormatting>
  <conditionalFormatting sqref="I780">
    <cfRule type="cellIs" dxfId="1145" priority="1146" operator="greaterThanOrEqual">
      <formula>100</formula>
    </cfRule>
  </conditionalFormatting>
  <conditionalFormatting sqref="J781">
    <cfRule type="cellIs" dxfId="1144" priority="1145" operator="greaterThanOrEqual">
      <formula>1000</formula>
    </cfRule>
  </conditionalFormatting>
  <conditionalFormatting sqref="J780">
    <cfRule type="cellIs" dxfId="1143" priority="1144" operator="greaterThanOrEqual">
      <formula>100</formula>
    </cfRule>
  </conditionalFormatting>
  <conditionalFormatting sqref="M781">
    <cfRule type="cellIs" dxfId="1142" priority="1143" operator="greaterThanOrEqual">
      <formula>1000</formula>
    </cfRule>
  </conditionalFormatting>
  <conditionalFormatting sqref="M780">
    <cfRule type="cellIs" dxfId="1141" priority="1142" operator="greaterThanOrEqual">
      <formula>100</formula>
    </cfRule>
  </conditionalFormatting>
  <conditionalFormatting sqref="N781">
    <cfRule type="cellIs" dxfId="1140" priority="1141" operator="greaterThanOrEqual">
      <formula>1000</formula>
    </cfRule>
  </conditionalFormatting>
  <conditionalFormatting sqref="N780">
    <cfRule type="cellIs" dxfId="1139" priority="1140" operator="greaterThanOrEqual">
      <formula>100</formula>
    </cfRule>
  </conditionalFormatting>
  <conditionalFormatting sqref="O781">
    <cfRule type="cellIs" dxfId="1138" priority="1139" operator="greaterThanOrEqual">
      <formula>1000</formula>
    </cfRule>
  </conditionalFormatting>
  <conditionalFormatting sqref="O780">
    <cfRule type="cellIs" dxfId="1137" priority="1138" operator="greaterThanOrEqual">
      <formula>100</formula>
    </cfRule>
  </conditionalFormatting>
  <conditionalFormatting sqref="P781">
    <cfRule type="cellIs" dxfId="1136" priority="1137" operator="greaterThanOrEqual">
      <formula>1000</formula>
    </cfRule>
  </conditionalFormatting>
  <conditionalFormatting sqref="P780">
    <cfRule type="cellIs" dxfId="1135" priority="1136" operator="greaterThanOrEqual">
      <formula>100</formula>
    </cfRule>
  </conditionalFormatting>
  <conditionalFormatting sqref="Q781">
    <cfRule type="cellIs" dxfId="1134" priority="1135" operator="greaterThanOrEqual">
      <formula>1000</formula>
    </cfRule>
  </conditionalFormatting>
  <conditionalFormatting sqref="Q780">
    <cfRule type="cellIs" dxfId="1133" priority="1134" operator="greaterThanOrEqual">
      <formula>100</formula>
    </cfRule>
  </conditionalFormatting>
  <conditionalFormatting sqref="R781">
    <cfRule type="cellIs" dxfId="1132" priority="1133" operator="greaterThanOrEqual">
      <formula>1000</formula>
    </cfRule>
  </conditionalFormatting>
  <conditionalFormatting sqref="R780">
    <cfRule type="cellIs" dxfId="1131" priority="1132" operator="greaterThanOrEqual">
      <formula>100</formula>
    </cfRule>
  </conditionalFormatting>
  <conditionalFormatting sqref="K787">
    <cfRule type="cellIs" dxfId="1130" priority="1130" operator="lessThan">
      <formula>$T787*0.8</formula>
    </cfRule>
  </conditionalFormatting>
  <conditionalFormatting sqref="K789:L789">
    <cfRule type="cellIs" dxfId="1129" priority="1129" operator="greaterThanOrEqual">
      <formula>1000</formula>
    </cfRule>
  </conditionalFormatting>
  <conditionalFormatting sqref="K788:L788">
    <cfRule type="cellIs" dxfId="1128" priority="1128" operator="greaterThanOrEqual">
      <formula>100</formula>
    </cfRule>
  </conditionalFormatting>
  <conditionalFormatting sqref="C792:T792">
    <cfRule type="cellIs" priority="1098" stopIfTrue="1" operator="equal">
      <formula>"-"</formula>
    </cfRule>
    <cfRule type="cellIs" dxfId="1127" priority="1127" operator="greaterThanOrEqual">
      <formula>$T$279*1.2</formula>
    </cfRule>
  </conditionalFormatting>
  <conditionalFormatting sqref="C789">
    <cfRule type="cellIs" dxfId="1126" priority="1126" operator="greaterThanOrEqual">
      <formula>1000</formula>
    </cfRule>
  </conditionalFormatting>
  <conditionalFormatting sqref="C788">
    <cfRule type="cellIs" dxfId="1125" priority="1125" operator="greaterThanOrEqual">
      <formula>100</formula>
    </cfRule>
  </conditionalFormatting>
  <conditionalFormatting sqref="D789">
    <cfRule type="cellIs" dxfId="1124" priority="1124" operator="greaterThanOrEqual">
      <formula>1000</formula>
    </cfRule>
  </conditionalFormatting>
  <conditionalFormatting sqref="D788">
    <cfRule type="cellIs" dxfId="1123" priority="1123" operator="greaterThanOrEqual">
      <formula>100</formula>
    </cfRule>
  </conditionalFormatting>
  <conditionalFormatting sqref="E789">
    <cfRule type="cellIs" dxfId="1122" priority="1122" operator="greaterThanOrEqual">
      <formula>1000</formula>
    </cfRule>
  </conditionalFormatting>
  <conditionalFormatting sqref="E788">
    <cfRule type="cellIs" dxfId="1121" priority="1121" operator="greaterThanOrEqual">
      <formula>100</formula>
    </cfRule>
  </conditionalFormatting>
  <conditionalFormatting sqref="F789">
    <cfRule type="cellIs" dxfId="1120" priority="1120" operator="greaterThanOrEqual">
      <formula>1000</formula>
    </cfRule>
  </conditionalFormatting>
  <conditionalFormatting sqref="F788">
    <cfRule type="cellIs" dxfId="1119" priority="1119" operator="greaterThanOrEqual">
      <formula>100</formula>
    </cfRule>
  </conditionalFormatting>
  <conditionalFormatting sqref="G789">
    <cfRule type="cellIs" dxfId="1118" priority="1118" operator="greaterThanOrEqual">
      <formula>1000</formula>
    </cfRule>
  </conditionalFormatting>
  <conditionalFormatting sqref="G788">
    <cfRule type="cellIs" dxfId="1117" priority="1117" operator="greaterThanOrEqual">
      <formula>100</formula>
    </cfRule>
  </conditionalFormatting>
  <conditionalFormatting sqref="H789">
    <cfRule type="cellIs" dxfId="1116" priority="1116" operator="greaterThanOrEqual">
      <formula>1000</formula>
    </cfRule>
  </conditionalFormatting>
  <conditionalFormatting sqref="H788">
    <cfRule type="cellIs" dxfId="1115" priority="1115" operator="greaterThanOrEqual">
      <formula>100</formula>
    </cfRule>
  </conditionalFormatting>
  <conditionalFormatting sqref="I789">
    <cfRule type="cellIs" dxfId="1114" priority="1114" operator="greaterThanOrEqual">
      <formula>1000</formula>
    </cfRule>
  </conditionalFormatting>
  <conditionalFormatting sqref="I788">
    <cfRule type="cellIs" dxfId="1113" priority="1113" operator="greaterThanOrEqual">
      <formula>100</formula>
    </cfRule>
  </conditionalFormatting>
  <conditionalFormatting sqref="J789">
    <cfRule type="cellIs" dxfId="1112" priority="1112" operator="greaterThanOrEqual">
      <formula>1000</formula>
    </cfRule>
  </conditionalFormatting>
  <conditionalFormatting sqref="J788">
    <cfRule type="cellIs" dxfId="1111" priority="1111" operator="greaterThanOrEqual">
      <formula>100</formula>
    </cfRule>
  </conditionalFormatting>
  <conditionalFormatting sqref="M789">
    <cfRule type="cellIs" dxfId="1110" priority="1110" operator="greaterThanOrEqual">
      <formula>1000</formula>
    </cfRule>
  </conditionalFormatting>
  <conditionalFormatting sqref="M788">
    <cfRule type="cellIs" dxfId="1109" priority="1109" operator="greaterThanOrEqual">
      <formula>100</formula>
    </cfRule>
  </conditionalFormatting>
  <conditionalFormatting sqref="N789">
    <cfRule type="cellIs" dxfId="1108" priority="1108" operator="greaterThanOrEqual">
      <formula>1000</formula>
    </cfRule>
  </conditionalFormatting>
  <conditionalFormatting sqref="N788">
    <cfRule type="cellIs" dxfId="1107" priority="1107" operator="greaterThanOrEqual">
      <formula>100</formula>
    </cfRule>
  </conditionalFormatting>
  <conditionalFormatting sqref="O789">
    <cfRule type="cellIs" dxfId="1106" priority="1106" operator="greaterThanOrEqual">
      <formula>1000</formula>
    </cfRule>
  </conditionalFormatting>
  <conditionalFormatting sqref="O788">
    <cfRule type="cellIs" dxfId="1105" priority="1105" operator="greaterThanOrEqual">
      <formula>100</formula>
    </cfRule>
  </conditionalFormatting>
  <conditionalFormatting sqref="P789">
    <cfRule type="cellIs" dxfId="1104" priority="1104" operator="greaterThanOrEqual">
      <formula>1000</formula>
    </cfRule>
  </conditionalFormatting>
  <conditionalFormatting sqref="P788">
    <cfRule type="cellIs" dxfId="1103" priority="1103" operator="greaterThanOrEqual">
      <formula>100</formula>
    </cfRule>
  </conditionalFormatting>
  <conditionalFormatting sqref="Q789">
    <cfRule type="cellIs" dxfId="1102" priority="1102" operator="greaterThanOrEqual">
      <formula>1000</formula>
    </cfRule>
  </conditionalFormatting>
  <conditionalFormatting sqref="Q788">
    <cfRule type="cellIs" dxfId="1101" priority="1101" operator="greaterThanOrEqual">
      <formula>100</formula>
    </cfRule>
  </conditionalFormatting>
  <conditionalFormatting sqref="R789">
    <cfRule type="cellIs" dxfId="1100" priority="1100" operator="greaterThanOrEqual">
      <formula>1000</formula>
    </cfRule>
  </conditionalFormatting>
  <conditionalFormatting sqref="R788">
    <cfRule type="cellIs" dxfId="1099" priority="1099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1098" priority="1097" operator="lessThan">
      <formula>$T795*0.8</formula>
    </cfRule>
  </conditionalFormatting>
  <conditionalFormatting sqref="K797:L797">
    <cfRule type="cellIs" dxfId="1097" priority="1096" operator="greaterThanOrEqual">
      <formula>1000</formula>
    </cfRule>
  </conditionalFormatting>
  <conditionalFormatting sqref="K796:L796">
    <cfRule type="cellIs" dxfId="1096" priority="1095" operator="greaterThanOrEqual">
      <formula>100</formula>
    </cfRule>
  </conditionalFormatting>
  <conditionalFormatting sqref="C800:T800">
    <cfRule type="cellIs" priority="1065" stopIfTrue="1" operator="equal">
      <formula>"-"</formula>
    </cfRule>
    <cfRule type="cellIs" dxfId="1095" priority="1094" operator="greaterThanOrEqual">
      <formula>$T$279*1.2</formula>
    </cfRule>
  </conditionalFormatting>
  <conditionalFormatting sqref="C797">
    <cfRule type="cellIs" dxfId="1094" priority="1093" operator="greaterThanOrEqual">
      <formula>1000</formula>
    </cfRule>
  </conditionalFormatting>
  <conditionalFormatting sqref="C796">
    <cfRule type="cellIs" dxfId="1093" priority="1092" operator="greaterThanOrEqual">
      <formula>100</formula>
    </cfRule>
  </conditionalFormatting>
  <conditionalFormatting sqref="D797">
    <cfRule type="cellIs" dxfId="1092" priority="1091" operator="greaterThanOrEqual">
      <formula>1000</formula>
    </cfRule>
  </conditionalFormatting>
  <conditionalFormatting sqref="D796">
    <cfRule type="cellIs" dxfId="1091" priority="1090" operator="greaterThanOrEqual">
      <formula>100</formula>
    </cfRule>
  </conditionalFormatting>
  <conditionalFormatting sqref="E797">
    <cfRule type="cellIs" dxfId="1090" priority="1089" operator="greaterThanOrEqual">
      <formula>1000</formula>
    </cfRule>
  </conditionalFormatting>
  <conditionalFormatting sqref="E796">
    <cfRule type="cellIs" dxfId="1089" priority="1088" operator="greaterThanOrEqual">
      <formula>100</formula>
    </cfRule>
  </conditionalFormatting>
  <conditionalFormatting sqref="F797">
    <cfRule type="cellIs" dxfId="1088" priority="1087" operator="greaterThanOrEqual">
      <formula>1000</formula>
    </cfRule>
  </conditionalFormatting>
  <conditionalFormatting sqref="F796">
    <cfRule type="cellIs" dxfId="1087" priority="1086" operator="greaterThanOrEqual">
      <formula>100</formula>
    </cfRule>
  </conditionalFormatting>
  <conditionalFormatting sqref="G797">
    <cfRule type="cellIs" dxfId="1086" priority="1085" operator="greaterThanOrEqual">
      <formula>1000</formula>
    </cfRule>
  </conditionalFormatting>
  <conditionalFormatting sqref="G796">
    <cfRule type="cellIs" dxfId="1085" priority="1084" operator="greaterThanOrEqual">
      <formula>100</formula>
    </cfRule>
  </conditionalFormatting>
  <conditionalFormatting sqref="H797">
    <cfRule type="cellIs" dxfId="1084" priority="1083" operator="greaterThanOrEqual">
      <formula>1000</formula>
    </cfRule>
  </conditionalFormatting>
  <conditionalFormatting sqref="H796">
    <cfRule type="cellIs" dxfId="1083" priority="1082" operator="greaterThanOrEqual">
      <formula>100</formula>
    </cfRule>
  </conditionalFormatting>
  <conditionalFormatting sqref="I797">
    <cfRule type="cellIs" dxfId="1082" priority="1081" operator="greaterThanOrEqual">
      <formula>1000</formula>
    </cfRule>
  </conditionalFormatting>
  <conditionalFormatting sqref="I796">
    <cfRule type="cellIs" dxfId="1081" priority="1080" operator="greaterThanOrEqual">
      <formula>100</formula>
    </cfRule>
  </conditionalFormatting>
  <conditionalFormatting sqref="J797">
    <cfRule type="cellIs" dxfId="1080" priority="1079" operator="greaterThanOrEqual">
      <formula>1000</formula>
    </cfRule>
  </conditionalFormatting>
  <conditionalFormatting sqref="J796">
    <cfRule type="cellIs" dxfId="1079" priority="1078" operator="greaterThanOrEqual">
      <formula>100</formula>
    </cfRule>
  </conditionalFormatting>
  <conditionalFormatting sqref="M797">
    <cfRule type="cellIs" dxfId="1078" priority="1077" operator="greaterThanOrEqual">
      <formula>1000</formula>
    </cfRule>
  </conditionalFormatting>
  <conditionalFormatting sqref="M796">
    <cfRule type="cellIs" dxfId="1077" priority="1076" operator="greaterThanOrEqual">
      <formula>100</formula>
    </cfRule>
  </conditionalFormatting>
  <conditionalFormatting sqref="N797">
    <cfRule type="cellIs" dxfId="1076" priority="1075" operator="greaterThanOrEqual">
      <formula>1000</formula>
    </cfRule>
  </conditionalFormatting>
  <conditionalFormatting sqref="N796">
    <cfRule type="cellIs" dxfId="1075" priority="1074" operator="greaterThanOrEqual">
      <formula>100</formula>
    </cfRule>
  </conditionalFormatting>
  <conditionalFormatting sqref="O797">
    <cfRule type="cellIs" dxfId="1074" priority="1073" operator="greaterThanOrEqual">
      <formula>1000</formula>
    </cfRule>
  </conditionalFormatting>
  <conditionalFormatting sqref="O796">
    <cfRule type="cellIs" dxfId="1073" priority="1072" operator="greaterThanOrEqual">
      <formula>100</formula>
    </cfRule>
  </conditionalFormatting>
  <conditionalFormatting sqref="P797">
    <cfRule type="cellIs" dxfId="1072" priority="1071" operator="greaterThanOrEqual">
      <formula>1000</formula>
    </cfRule>
  </conditionalFormatting>
  <conditionalFormatting sqref="P796">
    <cfRule type="cellIs" dxfId="1071" priority="1070" operator="greaterThanOrEqual">
      <formula>100</formula>
    </cfRule>
  </conditionalFormatting>
  <conditionalFormatting sqref="Q797">
    <cfRule type="cellIs" dxfId="1070" priority="1069" operator="greaterThanOrEqual">
      <formula>1000</formula>
    </cfRule>
  </conditionalFormatting>
  <conditionalFormatting sqref="Q796">
    <cfRule type="cellIs" dxfId="1069" priority="1068" operator="greaterThanOrEqual">
      <formula>100</formula>
    </cfRule>
  </conditionalFormatting>
  <conditionalFormatting sqref="R797">
    <cfRule type="cellIs" dxfId="1068" priority="1067" operator="greaterThanOrEqual">
      <formula>1000</formula>
    </cfRule>
  </conditionalFormatting>
  <conditionalFormatting sqref="R796">
    <cfRule type="cellIs" dxfId="1067" priority="1066" operator="greaterThanOrEqual">
      <formula>100</formula>
    </cfRule>
  </conditionalFormatting>
  <conditionalFormatting sqref="K805:L805">
    <cfRule type="cellIs" dxfId="1066" priority="1064" operator="greaterThanOrEqual">
      <formula>1000</formula>
    </cfRule>
  </conditionalFormatting>
  <conditionalFormatting sqref="K804:L804">
    <cfRule type="cellIs" dxfId="1065" priority="1063" operator="greaterThanOrEqual">
      <formula>100</formula>
    </cfRule>
  </conditionalFormatting>
  <conditionalFormatting sqref="C808:T808">
    <cfRule type="cellIs" priority="1033" stopIfTrue="1" operator="equal">
      <formula>"-"</formula>
    </cfRule>
    <cfRule type="cellIs" dxfId="1064" priority="1062" operator="greaterThanOrEqual">
      <formula>$T$279*1.2</formula>
    </cfRule>
  </conditionalFormatting>
  <conditionalFormatting sqref="C805">
    <cfRule type="cellIs" dxfId="1063" priority="1061" operator="greaterThanOrEqual">
      <formula>1000</formula>
    </cfRule>
  </conditionalFormatting>
  <conditionalFormatting sqref="C804">
    <cfRule type="cellIs" dxfId="1062" priority="1060" operator="greaterThanOrEqual">
      <formula>100</formula>
    </cfRule>
  </conditionalFormatting>
  <conditionalFormatting sqref="D805">
    <cfRule type="cellIs" dxfId="1061" priority="1059" operator="greaterThanOrEqual">
      <formula>1000</formula>
    </cfRule>
  </conditionalFormatting>
  <conditionalFormatting sqref="D804">
    <cfRule type="cellIs" dxfId="1060" priority="1058" operator="greaterThanOrEqual">
      <formula>100</formula>
    </cfRule>
  </conditionalFormatting>
  <conditionalFormatting sqref="E805">
    <cfRule type="cellIs" dxfId="1059" priority="1057" operator="greaterThanOrEqual">
      <formula>1000</formula>
    </cfRule>
  </conditionalFormatting>
  <conditionalFormatting sqref="E804">
    <cfRule type="cellIs" dxfId="1058" priority="1056" operator="greaterThanOrEqual">
      <formula>100</formula>
    </cfRule>
  </conditionalFormatting>
  <conditionalFormatting sqref="F805">
    <cfRule type="cellIs" dxfId="1057" priority="1055" operator="greaterThanOrEqual">
      <formula>1000</formula>
    </cfRule>
  </conditionalFormatting>
  <conditionalFormatting sqref="F804">
    <cfRule type="cellIs" dxfId="1056" priority="1054" operator="greaterThanOrEqual">
      <formula>100</formula>
    </cfRule>
  </conditionalFormatting>
  <conditionalFormatting sqref="G805">
    <cfRule type="cellIs" dxfId="1055" priority="1053" operator="greaterThanOrEqual">
      <formula>1000</formula>
    </cfRule>
  </conditionalFormatting>
  <conditionalFormatting sqref="G804">
    <cfRule type="cellIs" dxfId="1054" priority="1052" operator="greaterThanOrEqual">
      <formula>100</formula>
    </cfRule>
  </conditionalFormatting>
  <conditionalFormatting sqref="H805">
    <cfRule type="cellIs" dxfId="1053" priority="1051" operator="greaterThanOrEqual">
      <formula>1000</formula>
    </cfRule>
  </conditionalFormatting>
  <conditionalFormatting sqref="H804">
    <cfRule type="cellIs" dxfId="1052" priority="1050" operator="greaterThanOrEqual">
      <formula>100</formula>
    </cfRule>
  </conditionalFormatting>
  <conditionalFormatting sqref="I805">
    <cfRule type="cellIs" dxfId="1051" priority="1049" operator="greaterThanOrEqual">
      <formula>1000</formula>
    </cfRule>
  </conditionalFormatting>
  <conditionalFormatting sqref="I804">
    <cfRule type="cellIs" dxfId="1050" priority="1048" operator="greaterThanOrEqual">
      <formula>100</formula>
    </cfRule>
  </conditionalFormatting>
  <conditionalFormatting sqref="J805">
    <cfRule type="cellIs" dxfId="1049" priority="1047" operator="greaterThanOrEqual">
      <formula>1000</formula>
    </cfRule>
  </conditionalFormatting>
  <conditionalFormatting sqref="J804">
    <cfRule type="cellIs" dxfId="1048" priority="1046" operator="greaterThanOrEqual">
      <formula>100</formula>
    </cfRule>
  </conditionalFormatting>
  <conditionalFormatting sqref="M805">
    <cfRule type="cellIs" dxfId="1047" priority="1045" operator="greaterThanOrEqual">
      <formula>1000</formula>
    </cfRule>
  </conditionalFormatting>
  <conditionalFormatting sqref="M804">
    <cfRule type="cellIs" dxfId="1046" priority="1044" operator="greaterThanOrEqual">
      <formula>100</formula>
    </cfRule>
  </conditionalFormatting>
  <conditionalFormatting sqref="N805">
    <cfRule type="cellIs" dxfId="1045" priority="1043" operator="greaterThanOrEqual">
      <formula>1000</formula>
    </cfRule>
  </conditionalFormatting>
  <conditionalFormatting sqref="N804">
    <cfRule type="cellIs" dxfId="1044" priority="1042" operator="greaterThanOrEqual">
      <formula>100</formula>
    </cfRule>
  </conditionalFormatting>
  <conditionalFormatting sqref="O805">
    <cfRule type="cellIs" dxfId="1043" priority="1041" operator="greaterThanOrEqual">
      <formula>1000</formula>
    </cfRule>
  </conditionalFormatting>
  <conditionalFormatting sqref="O804">
    <cfRule type="cellIs" dxfId="1042" priority="1040" operator="greaterThanOrEqual">
      <formula>100</formula>
    </cfRule>
  </conditionalFormatting>
  <conditionalFormatting sqref="P805">
    <cfRule type="cellIs" dxfId="1041" priority="1039" operator="greaterThanOrEqual">
      <formula>1000</formula>
    </cfRule>
  </conditionalFormatting>
  <conditionalFormatting sqref="P804">
    <cfRule type="cellIs" dxfId="1040" priority="1038" operator="greaterThanOrEqual">
      <formula>100</formula>
    </cfRule>
  </conditionalFormatting>
  <conditionalFormatting sqref="Q805">
    <cfRule type="cellIs" dxfId="1039" priority="1037" operator="greaterThanOrEqual">
      <formula>1000</formula>
    </cfRule>
  </conditionalFormatting>
  <conditionalFormatting sqref="Q804">
    <cfRule type="cellIs" dxfId="1038" priority="1036" operator="greaterThanOrEqual">
      <formula>100</formula>
    </cfRule>
  </conditionalFormatting>
  <conditionalFormatting sqref="R805">
    <cfRule type="cellIs" dxfId="1037" priority="1035" operator="greaterThanOrEqual">
      <formula>1000</formula>
    </cfRule>
  </conditionalFormatting>
  <conditionalFormatting sqref="R804">
    <cfRule type="cellIs" dxfId="1036" priority="1034" operator="greaterThanOrEqual">
      <formula>100</formula>
    </cfRule>
  </conditionalFormatting>
  <conditionalFormatting sqref="K813:L813">
    <cfRule type="cellIs" dxfId="1035" priority="1032" operator="greaterThanOrEqual">
      <formula>1000</formula>
    </cfRule>
  </conditionalFormatting>
  <conditionalFormatting sqref="K812:L812">
    <cfRule type="cellIs" dxfId="1034" priority="1031" operator="greaterThanOrEqual">
      <formula>100</formula>
    </cfRule>
  </conditionalFormatting>
  <conditionalFormatting sqref="C816:T816">
    <cfRule type="cellIs" priority="1001" stopIfTrue="1" operator="equal">
      <formula>"-"</formula>
    </cfRule>
    <cfRule type="cellIs" dxfId="1033" priority="1030" operator="greaterThanOrEqual">
      <formula>$T$279*1.2</formula>
    </cfRule>
  </conditionalFormatting>
  <conditionalFormatting sqref="C813">
    <cfRule type="cellIs" dxfId="1032" priority="1029" operator="greaterThanOrEqual">
      <formula>1000</formula>
    </cfRule>
  </conditionalFormatting>
  <conditionalFormatting sqref="C812">
    <cfRule type="cellIs" dxfId="1031" priority="1028" operator="greaterThanOrEqual">
      <formula>100</formula>
    </cfRule>
  </conditionalFormatting>
  <conditionalFormatting sqref="D813">
    <cfRule type="cellIs" dxfId="1030" priority="1027" operator="greaterThanOrEqual">
      <formula>1000</formula>
    </cfRule>
  </conditionalFormatting>
  <conditionalFormatting sqref="D812">
    <cfRule type="cellIs" dxfId="1029" priority="1026" operator="greaterThanOrEqual">
      <formula>100</formula>
    </cfRule>
  </conditionalFormatting>
  <conditionalFormatting sqref="E813">
    <cfRule type="cellIs" dxfId="1028" priority="1025" operator="greaterThanOrEqual">
      <formula>1000</formula>
    </cfRule>
  </conditionalFormatting>
  <conditionalFormatting sqref="E812">
    <cfRule type="cellIs" dxfId="1027" priority="1024" operator="greaterThanOrEqual">
      <formula>100</formula>
    </cfRule>
  </conditionalFormatting>
  <conditionalFormatting sqref="F813">
    <cfRule type="cellIs" dxfId="1026" priority="1023" operator="greaterThanOrEqual">
      <formula>1000</formula>
    </cfRule>
  </conditionalFormatting>
  <conditionalFormatting sqref="F812">
    <cfRule type="cellIs" dxfId="1025" priority="1022" operator="greaterThanOrEqual">
      <formula>100</formula>
    </cfRule>
  </conditionalFormatting>
  <conditionalFormatting sqref="G813">
    <cfRule type="cellIs" dxfId="1024" priority="1021" operator="greaterThanOrEqual">
      <formula>1000</formula>
    </cfRule>
  </conditionalFormatting>
  <conditionalFormatting sqref="G812">
    <cfRule type="cellIs" dxfId="1023" priority="1020" operator="greaterThanOrEqual">
      <formula>100</formula>
    </cfRule>
  </conditionalFormatting>
  <conditionalFormatting sqref="H813">
    <cfRule type="cellIs" dxfId="1022" priority="1019" operator="greaterThanOrEqual">
      <formula>1000</formula>
    </cfRule>
  </conditionalFormatting>
  <conditionalFormatting sqref="H812">
    <cfRule type="cellIs" dxfId="1021" priority="1018" operator="greaterThanOrEqual">
      <formula>100</formula>
    </cfRule>
  </conditionalFormatting>
  <conditionalFormatting sqref="I813">
    <cfRule type="cellIs" dxfId="1020" priority="1017" operator="greaterThanOrEqual">
      <formula>1000</formula>
    </cfRule>
  </conditionalFormatting>
  <conditionalFormatting sqref="I812">
    <cfRule type="cellIs" dxfId="1019" priority="1016" operator="greaterThanOrEqual">
      <formula>100</formula>
    </cfRule>
  </conditionalFormatting>
  <conditionalFormatting sqref="J813">
    <cfRule type="cellIs" dxfId="1018" priority="1015" operator="greaterThanOrEqual">
      <formula>1000</formula>
    </cfRule>
  </conditionalFormatting>
  <conditionalFormatting sqref="J812">
    <cfRule type="cellIs" dxfId="1017" priority="1014" operator="greaterThanOrEqual">
      <formula>100</formula>
    </cfRule>
  </conditionalFormatting>
  <conditionalFormatting sqref="M813">
    <cfRule type="cellIs" dxfId="1016" priority="1013" operator="greaterThanOrEqual">
      <formula>1000</formula>
    </cfRule>
  </conditionalFormatting>
  <conditionalFormatting sqref="M812">
    <cfRule type="cellIs" dxfId="1015" priority="1012" operator="greaterThanOrEqual">
      <formula>100</formula>
    </cfRule>
  </conditionalFormatting>
  <conditionalFormatting sqref="N813">
    <cfRule type="cellIs" dxfId="1014" priority="1011" operator="greaterThanOrEqual">
      <formula>1000</formula>
    </cfRule>
  </conditionalFormatting>
  <conditionalFormatting sqref="N812">
    <cfRule type="cellIs" dxfId="1013" priority="1010" operator="greaterThanOrEqual">
      <formula>100</formula>
    </cfRule>
  </conditionalFormatting>
  <conditionalFormatting sqref="O813">
    <cfRule type="cellIs" dxfId="1012" priority="1009" operator="greaterThanOrEqual">
      <formula>1000</formula>
    </cfRule>
  </conditionalFormatting>
  <conditionalFormatting sqref="O812">
    <cfRule type="cellIs" dxfId="1011" priority="1008" operator="greaterThanOrEqual">
      <formula>100</formula>
    </cfRule>
  </conditionalFormatting>
  <conditionalFormatting sqref="P813">
    <cfRule type="cellIs" dxfId="1010" priority="1007" operator="greaterThanOrEqual">
      <formula>1000</formula>
    </cfRule>
  </conditionalFormatting>
  <conditionalFormatting sqref="P812">
    <cfRule type="cellIs" dxfId="1009" priority="1006" operator="greaterThanOrEqual">
      <formula>100</formula>
    </cfRule>
  </conditionalFormatting>
  <conditionalFormatting sqref="Q813">
    <cfRule type="cellIs" dxfId="1008" priority="1005" operator="greaterThanOrEqual">
      <formula>1000</formula>
    </cfRule>
  </conditionalFormatting>
  <conditionalFormatting sqref="Q812">
    <cfRule type="cellIs" dxfId="1007" priority="1004" operator="greaterThanOrEqual">
      <formula>100</formula>
    </cfRule>
  </conditionalFormatting>
  <conditionalFormatting sqref="R813">
    <cfRule type="cellIs" dxfId="1006" priority="1003" operator="greaterThanOrEqual">
      <formula>1000</formula>
    </cfRule>
  </conditionalFormatting>
  <conditionalFormatting sqref="R812">
    <cfRule type="cellIs" dxfId="1005" priority="1002" operator="greaterThanOrEqual">
      <formula>100</formula>
    </cfRule>
  </conditionalFormatting>
  <conditionalFormatting sqref="K821:L821">
    <cfRule type="cellIs" dxfId="1004" priority="1000" operator="greaterThanOrEqual">
      <formula>1000</formula>
    </cfRule>
  </conditionalFormatting>
  <conditionalFormatting sqref="K820:L820">
    <cfRule type="cellIs" dxfId="1003" priority="999" operator="greaterThanOrEqual">
      <formula>100</formula>
    </cfRule>
  </conditionalFormatting>
  <conditionalFormatting sqref="C824:T824">
    <cfRule type="cellIs" priority="969" stopIfTrue="1" operator="equal">
      <formula>"-"</formula>
    </cfRule>
    <cfRule type="cellIs" dxfId="1002" priority="998" operator="greaterThanOrEqual">
      <formula>$T$279*1.2</formula>
    </cfRule>
  </conditionalFormatting>
  <conditionalFormatting sqref="C821">
    <cfRule type="cellIs" dxfId="1001" priority="997" operator="greaterThanOrEqual">
      <formula>1000</formula>
    </cfRule>
  </conditionalFormatting>
  <conditionalFormatting sqref="C820">
    <cfRule type="cellIs" dxfId="1000" priority="996" operator="greaterThanOrEqual">
      <formula>100</formula>
    </cfRule>
  </conditionalFormatting>
  <conditionalFormatting sqref="D821">
    <cfRule type="cellIs" dxfId="999" priority="995" operator="greaterThanOrEqual">
      <formula>1000</formula>
    </cfRule>
  </conditionalFormatting>
  <conditionalFormatting sqref="D820">
    <cfRule type="cellIs" dxfId="998" priority="994" operator="greaterThanOrEqual">
      <formula>100</formula>
    </cfRule>
  </conditionalFormatting>
  <conditionalFormatting sqref="E821">
    <cfRule type="cellIs" dxfId="997" priority="993" operator="greaterThanOrEqual">
      <formula>1000</formula>
    </cfRule>
  </conditionalFormatting>
  <conditionalFormatting sqref="E820">
    <cfRule type="cellIs" dxfId="996" priority="992" operator="greaterThanOrEqual">
      <formula>100</formula>
    </cfRule>
  </conditionalFormatting>
  <conditionalFormatting sqref="F821">
    <cfRule type="cellIs" dxfId="995" priority="991" operator="greaterThanOrEqual">
      <formula>1000</formula>
    </cfRule>
  </conditionalFormatting>
  <conditionalFormatting sqref="F820">
    <cfRule type="cellIs" dxfId="994" priority="990" operator="greaterThanOrEqual">
      <formula>100</formula>
    </cfRule>
  </conditionalFormatting>
  <conditionalFormatting sqref="G821">
    <cfRule type="cellIs" dxfId="993" priority="989" operator="greaterThanOrEqual">
      <formula>1000</formula>
    </cfRule>
  </conditionalFormatting>
  <conditionalFormatting sqref="G820">
    <cfRule type="cellIs" dxfId="992" priority="988" operator="greaterThanOrEqual">
      <formula>100</formula>
    </cfRule>
  </conditionalFormatting>
  <conditionalFormatting sqref="H821">
    <cfRule type="cellIs" dxfId="991" priority="987" operator="greaterThanOrEqual">
      <formula>1000</formula>
    </cfRule>
  </conditionalFormatting>
  <conditionalFormatting sqref="H820">
    <cfRule type="cellIs" dxfId="990" priority="986" operator="greaterThanOrEqual">
      <formula>100</formula>
    </cfRule>
  </conditionalFormatting>
  <conditionalFormatting sqref="I821">
    <cfRule type="cellIs" dxfId="989" priority="985" operator="greaterThanOrEqual">
      <formula>1000</formula>
    </cfRule>
  </conditionalFormatting>
  <conditionalFormatting sqref="I820">
    <cfRule type="cellIs" dxfId="988" priority="984" operator="greaterThanOrEqual">
      <formula>100</formula>
    </cfRule>
  </conditionalFormatting>
  <conditionalFormatting sqref="J821">
    <cfRule type="cellIs" dxfId="987" priority="983" operator="greaterThanOrEqual">
      <formula>1000</formula>
    </cfRule>
  </conditionalFormatting>
  <conditionalFormatting sqref="J820">
    <cfRule type="cellIs" dxfId="986" priority="982" operator="greaterThanOrEqual">
      <formula>100</formula>
    </cfRule>
  </conditionalFormatting>
  <conditionalFormatting sqref="M821">
    <cfRule type="cellIs" dxfId="985" priority="981" operator="greaterThanOrEqual">
      <formula>1000</formula>
    </cfRule>
  </conditionalFormatting>
  <conditionalFormatting sqref="M820">
    <cfRule type="cellIs" dxfId="984" priority="980" operator="greaterThanOrEqual">
      <formula>100</formula>
    </cfRule>
  </conditionalFormatting>
  <conditionalFormatting sqref="N821">
    <cfRule type="cellIs" dxfId="983" priority="979" operator="greaterThanOrEqual">
      <formula>1000</formula>
    </cfRule>
  </conditionalFormatting>
  <conditionalFormatting sqref="N820">
    <cfRule type="cellIs" dxfId="982" priority="978" operator="greaterThanOrEqual">
      <formula>100</formula>
    </cfRule>
  </conditionalFormatting>
  <conditionalFormatting sqref="O821">
    <cfRule type="cellIs" dxfId="981" priority="977" operator="greaterThanOrEqual">
      <formula>1000</formula>
    </cfRule>
  </conditionalFormatting>
  <conditionalFormatting sqref="O820">
    <cfRule type="cellIs" dxfId="980" priority="976" operator="greaterThanOrEqual">
      <formula>100</formula>
    </cfRule>
  </conditionalFormatting>
  <conditionalFormatting sqref="P821">
    <cfRule type="cellIs" dxfId="979" priority="975" operator="greaterThanOrEqual">
      <formula>1000</formula>
    </cfRule>
  </conditionalFormatting>
  <conditionalFormatting sqref="P820">
    <cfRule type="cellIs" dxfId="978" priority="974" operator="greaterThanOrEqual">
      <formula>100</formula>
    </cfRule>
  </conditionalFormatting>
  <conditionalFormatting sqref="Q821">
    <cfRule type="cellIs" dxfId="977" priority="973" operator="greaterThanOrEqual">
      <formula>1000</formula>
    </cfRule>
  </conditionalFormatting>
  <conditionalFormatting sqref="Q820">
    <cfRule type="cellIs" dxfId="976" priority="972" operator="greaterThanOrEqual">
      <formula>100</formula>
    </cfRule>
  </conditionalFormatting>
  <conditionalFormatting sqref="R821">
    <cfRule type="cellIs" dxfId="975" priority="971" operator="greaterThanOrEqual">
      <formula>1000</formula>
    </cfRule>
  </conditionalFormatting>
  <conditionalFormatting sqref="R820">
    <cfRule type="cellIs" dxfId="974" priority="970" operator="greaterThanOrEqual">
      <formula>100</formula>
    </cfRule>
  </conditionalFormatting>
  <conditionalFormatting sqref="K829:L829">
    <cfRule type="cellIs" dxfId="973" priority="968" operator="greaterThanOrEqual">
      <formula>1000</formula>
    </cfRule>
  </conditionalFormatting>
  <conditionalFormatting sqref="K828:L828">
    <cfRule type="cellIs" dxfId="972" priority="967" operator="greaterThanOrEqual">
      <formula>100</formula>
    </cfRule>
  </conditionalFormatting>
  <conditionalFormatting sqref="C832:S832">
    <cfRule type="cellIs" priority="937" stopIfTrue="1" operator="equal">
      <formula>"-"</formula>
    </cfRule>
    <cfRule type="cellIs" dxfId="971" priority="966" operator="greaterThanOrEqual">
      <formula>$T$279*1.2</formula>
    </cfRule>
  </conditionalFormatting>
  <conditionalFormatting sqref="C829">
    <cfRule type="cellIs" dxfId="970" priority="965" operator="greaterThanOrEqual">
      <formula>1000</formula>
    </cfRule>
  </conditionalFormatting>
  <conditionalFormatting sqref="C828">
    <cfRule type="cellIs" dxfId="969" priority="964" operator="greaterThanOrEqual">
      <formula>100</formula>
    </cfRule>
  </conditionalFormatting>
  <conditionalFormatting sqref="D829">
    <cfRule type="cellIs" dxfId="968" priority="963" operator="greaterThanOrEqual">
      <formula>1000</formula>
    </cfRule>
  </conditionalFormatting>
  <conditionalFormatting sqref="D828">
    <cfRule type="cellIs" dxfId="967" priority="962" operator="greaterThanOrEqual">
      <formula>100</formula>
    </cfRule>
  </conditionalFormatting>
  <conditionalFormatting sqref="E829">
    <cfRule type="cellIs" dxfId="966" priority="961" operator="greaterThanOrEqual">
      <formula>1000</formula>
    </cfRule>
  </conditionalFormatting>
  <conditionalFormatting sqref="E828">
    <cfRule type="cellIs" dxfId="965" priority="960" operator="greaterThanOrEqual">
      <formula>100</formula>
    </cfRule>
  </conditionalFormatting>
  <conditionalFormatting sqref="F829">
    <cfRule type="cellIs" dxfId="964" priority="959" operator="greaterThanOrEqual">
      <formula>1000</formula>
    </cfRule>
  </conditionalFormatting>
  <conditionalFormatting sqref="F828">
    <cfRule type="cellIs" dxfId="963" priority="958" operator="greaterThanOrEqual">
      <formula>100</formula>
    </cfRule>
  </conditionalFormatting>
  <conditionalFormatting sqref="G829">
    <cfRule type="cellIs" dxfId="962" priority="957" operator="greaterThanOrEqual">
      <formula>1000</formula>
    </cfRule>
  </conditionalFormatting>
  <conditionalFormatting sqref="G828">
    <cfRule type="cellIs" dxfId="961" priority="956" operator="greaterThanOrEqual">
      <formula>100</formula>
    </cfRule>
  </conditionalFormatting>
  <conditionalFormatting sqref="H829">
    <cfRule type="cellIs" dxfId="960" priority="955" operator="greaterThanOrEqual">
      <formula>1000</formula>
    </cfRule>
  </conditionalFormatting>
  <conditionalFormatting sqref="H828">
    <cfRule type="cellIs" dxfId="959" priority="954" operator="greaterThanOrEqual">
      <formula>100</formula>
    </cfRule>
  </conditionalFormatting>
  <conditionalFormatting sqref="I829">
    <cfRule type="cellIs" dxfId="958" priority="953" operator="greaterThanOrEqual">
      <formula>1000</formula>
    </cfRule>
  </conditionalFormatting>
  <conditionalFormatting sqref="I828">
    <cfRule type="cellIs" dxfId="957" priority="952" operator="greaterThanOrEqual">
      <formula>100</formula>
    </cfRule>
  </conditionalFormatting>
  <conditionalFormatting sqref="J829">
    <cfRule type="cellIs" dxfId="956" priority="951" operator="greaterThanOrEqual">
      <formula>1000</formula>
    </cfRule>
  </conditionalFormatting>
  <conditionalFormatting sqref="J828">
    <cfRule type="cellIs" dxfId="955" priority="950" operator="greaterThanOrEqual">
      <formula>100</formula>
    </cfRule>
  </conditionalFormatting>
  <conditionalFormatting sqref="M829">
    <cfRule type="cellIs" dxfId="954" priority="949" operator="greaterThanOrEqual">
      <formula>1000</formula>
    </cfRule>
  </conditionalFormatting>
  <conditionalFormatting sqref="M828">
    <cfRule type="cellIs" dxfId="953" priority="948" operator="greaterThanOrEqual">
      <formula>100</formula>
    </cfRule>
  </conditionalFormatting>
  <conditionalFormatting sqref="N829">
    <cfRule type="cellIs" dxfId="952" priority="947" operator="greaterThanOrEqual">
      <formula>1000</formula>
    </cfRule>
  </conditionalFormatting>
  <conditionalFormatting sqref="N828">
    <cfRule type="cellIs" dxfId="951" priority="946" operator="greaterThanOrEqual">
      <formula>100</formula>
    </cfRule>
  </conditionalFormatting>
  <conditionalFormatting sqref="O829">
    <cfRule type="cellIs" dxfId="950" priority="945" operator="greaterThanOrEqual">
      <formula>1000</formula>
    </cfRule>
  </conditionalFormatting>
  <conditionalFormatting sqref="O828">
    <cfRule type="cellIs" dxfId="949" priority="944" operator="greaterThanOrEqual">
      <formula>100</formula>
    </cfRule>
  </conditionalFormatting>
  <conditionalFormatting sqref="P829">
    <cfRule type="cellIs" dxfId="948" priority="943" operator="greaterThanOrEqual">
      <formula>1000</formula>
    </cfRule>
  </conditionalFormatting>
  <conditionalFormatting sqref="P828">
    <cfRule type="cellIs" dxfId="947" priority="942" operator="greaterThanOrEqual">
      <formula>100</formula>
    </cfRule>
  </conditionalFormatting>
  <conditionalFormatting sqref="Q829">
    <cfRule type="cellIs" dxfId="946" priority="941" operator="greaterThanOrEqual">
      <formula>1000</formula>
    </cfRule>
  </conditionalFormatting>
  <conditionalFormatting sqref="Q828">
    <cfRule type="cellIs" dxfId="945" priority="940" operator="greaterThanOrEqual">
      <formula>100</formula>
    </cfRule>
  </conditionalFormatting>
  <conditionalFormatting sqref="R829">
    <cfRule type="cellIs" dxfId="944" priority="939" operator="greaterThanOrEqual">
      <formula>1000</formula>
    </cfRule>
  </conditionalFormatting>
  <conditionalFormatting sqref="R828">
    <cfRule type="cellIs" dxfId="943" priority="938" operator="greaterThanOrEqual">
      <formula>100</formula>
    </cfRule>
  </conditionalFormatting>
  <conditionalFormatting sqref="K837:L837">
    <cfRule type="cellIs" dxfId="942" priority="936" operator="greaterThanOrEqual">
      <formula>1000</formula>
    </cfRule>
  </conditionalFormatting>
  <conditionalFormatting sqref="K836:L836">
    <cfRule type="cellIs" dxfId="941" priority="935" operator="greaterThanOrEqual">
      <formula>100</formula>
    </cfRule>
  </conditionalFormatting>
  <conditionalFormatting sqref="C840:T840">
    <cfRule type="cellIs" priority="905" stopIfTrue="1" operator="equal">
      <formula>"-"</formula>
    </cfRule>
    <cfRule type="cellIs" dxfId="940" priority="934" operator="greaterThanOrEqual">
      <formula>$T$279*1.2</formula>
    </cfRule>
  </conditionalFormatting>
  <conditionalFormatting sqref="C837">
    <cfRule type="cellIs" dxfId="939" priority="933" operator="greaterThanOrEqual">
      <formula>1000</formula>
    </cfRule>
  </conditionalFormatting>
  <conditionalFormatting sqref="C836">
    <cfRule type="cellIs" dxfId="938" priority="932" operator="greaterThanOrEqual">
      <formula>100</formula>
    </cfRule>
  </conditionalFormatting>
  <conditionalFormatting sqref="D837">
    <cfRule type="cellIs" dxfId="937" priority="931" operator="greaterThanOrEqual">
      <formula>1000</formula>
    </cfRule>
  </conditionalFormatting>
  <conditionalFormatting sqref="D836">
    <cfRule type="cellIs" dxfId="936" priority="930" operator="greaterThanOrEqual">
      <formula>100</formula>
    </cfRule>
  </conditionalFormatting>
  <conditionalFormatting sqref="E837">
    <cfRule type="cellIs" dxfId="935" priority="929" operator="greaterThanOrEqual">
      <formula>1000</formula>
    </cfRule>
  </conditionalFormatting>
  <conditionalFormatting sqref="E836">
    <cfRule type="cellIs" dxfId="934" priority="928" operator="greaterThanOrEqual">
      <formula>100</formula>
    </cfRule>
  </conditionalFormatting>
  <conditionalFormatting sqref="F837">
    <cfRule type="cellIs" dxfId="933" priority="927" operator="greaterThanOrEqual">
      <formula>1000</formula>
    </cfRule>
  </conditionalFormatting>
  <conditionalFormatting sqref="F836">
    <cfRule type="cellIs" dxfId="932" priority="926" operator="greaterThanOrEqual">
      <formula>100</formula>
    </cfRule>
  </conditionalFormatting>
  <conditionalFormatting sqref="G837">
    <cfRule type="cellIs" dxfId="931" priority="925" operator="greaterThanOrEqual">
      <formula>1000</formula>
    </cfRule>
  </conditionalFormatting>
  <conditionalFormatting sqref="G836">
    <cfRule type="cellIs" dxfId="930" priority="924" operator="greaterThanOrEqual">
      <formula>100</formula>
    </cfRule>
  </conditionalFormatting>
  <conditionalFormatting sqref="H837">
    <cfRule type="cellIs" dxfId="929" priority="923" operator="greaterThanOrEqual">
      <formula>1000</formula>
    </cfRule>
  </conditionalFormatting>
  <conditionalFormatting sqref="H836">
    <cfRule type="cellIs" dxfId="928" priority="922" operator="greaterThanOrEqual">
      <formula>100</formula>
    </cfRule>
  </conditionalFormatting>
  <conditionalFormatting sqref="I837">
    <cfRule type="cellIs" dxfId="927" priority="921" operator="greaterThanOrEqual">
      <formula>1000</formula>
    </cfRule>
  </conditionalFormatting>
  <conditionalFormatting sqref="I836">
    <cfRule type="cellIs" dxfId="926" priority="920" operator="greaterThanOrEqual">
      <formula>100</formula>
    </cfRule>
  </conditionalFormatting>
  <conditionalFormatting sqref="J837">
    <cfRule type="cellIs" dxfId="925" priority="919" operator="greaterThanOrEqual">
      <formula>1000</formula>
    </cfRule>
  </conditionalFormatting>
  <conditionalFormatting sqref="J836">
    <cfRule type="cellIs" dxfId="924" priority="918" operator="greaterThanOrEqual">
      <formula>100</formula>
    </cfRule>
  </conditionalFormatting>
  <conditionalFormatting sqref="M837">
    <cfRule type="cellIs" dxfId="923" priority="917" operator="greaterThanOrEqual">
      <formula>1000</formula>
    </cfRule>
  </conditionalFormatting>
  <conditionalFormatting sqref="M836">
    <cfRule type="cellIs" dxfId="922" priority="916" operator="greaterThanOrEqual">
      <formula>100</formula>
    </cfRule>
  </conditionalFormatting>
  <conditionalFormatting sqref="N837">
    <cfRule type="cellIs" dxfId="921" priority="915" operator="greaterThanOrEqual">
      <formula>1000</formula>
    </cfRule>
  </conditionalFormatting>
  <conditionalFormatting sqref="N836">
    <cfRule type="cellIs" dxfId="920" priority="914" operator="greaterThanOrEqual">
      <formula>100</formula>
    </cfRule>
  </conditionalFormatting>
  <conditionalFormatting sqref="O837">
    <cfRule type="cellIs" dxfId="919" priority="913" operator="greaterThanOrEqual">
      <formula>1000</formula>
    </cfRule>
  </conditionalFormatting>
  <conditionalFormatting sqref="O836">
    <cfRule type="cellIs" dxfId="918" priority="912" operator="greaterThanOrEqual">
      <formula>100</formula>
    </cfRule>
  </conditionalFormatting>
  <conditionalFormatting sqref="P837">
    <cfRule type="cellIs" dxfId="917" priority="911" operator="greaterThanOrEqual">
      <formula>1000</formula>
    </cfRule>
  </conditionalFormatting>
  <conditionalFormatting sqref="P836">
    <cfRule type="cellIs" dxfId="916" priority="910" operator="greaterThanOrEqual">
      <formula>100</formula>
    </cfRule>
  </conditionalFormatting>
  <conditionalFormatting sqref="Q837">
    <cfRule type="cellIs" dxfId="915" priority="909" operator="greaterThanOrEqual">
      <formula>1000</formula>
    </cfRule>
  </conditionalFormatting>
  <conditionalFormatting sqref="Q836">
    <cfRule type="cellIs" dxfId="914" priority="908" operator="greaterThanOrEqual">
      <formula>100</formula>
    </cfRule>
  </conditionalFormatting>
  <conditionalFormatting sqref="R837">
    <cfRule type="cellIs" dxfId="913" priority="907" operator="greaterThanOrEqual">
      <formula>1000</formula>
    </cfRule>
  </conditionalFormatting>
  <conditionalFormatting sqref="R836">
    <cfRule type="cellIs" dxfId="912" priority="906" operator="greaterThanOrEqual">
      <formula>100</formula>
    </cfRule>
  </conditionalFormatting>
  <conditionalFormatting sqref="K845:L845">
    <cfRule type="cellIs" dxfId="911" priority="904" operator="greaterThanOrEqual">
      <formula>1000</formula>
    </cfRule>
  </conditionalFormatting>
  <conditionalFormatting sqref="K844:L844">
    <cfRule type="cellIs" dxfId="910" priority="903" operator="greaterThanOrEqual">
      <formula>100</formula>
    </cfRule>
  </conditionalFormatting>
  <conditionalFormatting sqref="C848:S848">
    <cfRule type="cellIs" priority="873" stopIfTrue="1" operator="equal">
      <formula>"-"</formula>
    </cfRule>
    <cfRule type="cellIs" dxfId="909" priority="902" operator="greaterThanOrEqual">
      <formula>$T$279*1.2</formula>
    </cfRule>
  </conditionalFormatting>
  <conditionalFormatting sqref="C845">
    <cfRule type="cellIs" dxfId="908" priority="901" operator="greaterThanOrEqual">
      <formula>1000</formula>
    </cfRule>
  </conditionalFormatting>
  <conditionalFormatting sqref="C844">
    <cfRule type="cellIs" dxfId="907" priority="900" operator="greaterThanOrEqual">
      <formula>100</formula>
    </cfRule>
  </conditionalFormatting>
  <conditionalFormatting sqref="D845">
    <cfRule type="cellIs" dxfId="906" priority="899" operator="greaterThanOrEqual">
      <formula>1000</formula>
    </cfRule>
  </conditionalFormatting>
  <conditionalFormatting sqref="D844">
    <cfRule type="cellIs" dxfId="905" priority="898" operator="greaterThanOrEqual">
      <formula>100</formula>
    </cfRule>
  </conditionalFormatting>
  <conditionalFormatting sqref="E845">
    <cfRule type="cellIs" dxfId="904" priority="897" operator="greaterThanOrEqual">
      <formula>1000</formula>
    </cfRule>
  </conditionalFormatting>
  <conditionalFormatting sqref="E844">
    <cfRule type="cellIs" dxfId="903" priority="896" operator="greaterThanOrEqual">
      <formula>100</formula>
    </cfRule>
  </conditionalFormatting>
  <conditionalFormatting sqref="F845">
    <cfRule type="cellIs" dxfId="902" priority="895" operator="greaterThanOrEqual">
      <formula>1000</formula>
    </cfRule>
  </conditionalFormatting>
  <conditionalFormatting sqref="F844">
    <cfRule type="cellIs" dxfId="901" priority="894" operator="greaterThanOrEqual">
      <formula>100</formula>
    </cfRule>
  </conditionalFormatting>
  <conditionalFormatting sqref="G845">
    <cfRule type="cellIs" dxfId="900" priority="893" operator="greaterThanOrEqual">
      <formula>1000</formula>
    </cfRule>
  </conditionalFormatting>
  <conditionalFormatting sqref="G844">
    <cfRule type="cellIs" dxfId="899" priority="892" operator="greaterThanOrEqual">
      <formula>100</formula>
    </cfRule>
  </conditionalFormatting>
  <conditionalFormatting sqref="H845">
    <cfRule type="cellIs" dxfId="898" priority="891" operator="greaterThanOrEqual">
      <formula>1000</formula>
    </cfRule>
  </conditionalFormatting>
  <conditionalFormatting sqref="H844">
    <cfRule type="cellIs" dxfId="897" priority="890" operator="greaterThanOrEqual">
      <formula>100</formula>
    </cfRule>
  </conditionalFormatting>
  <conditionalFormatting sqref="I845">
    <cfRule type="cellIs" dxfId="896" priority="889" operator="greaterThanOrEqual">
      <formula>1000</formula>
    </cfRule>
  </conditionalFormatting>
  <conditionalFormatting sqref="I844">
    <cfRule type="cellIs" dxfId="895" priority="888" operator="greaterThanOrEqual">
      <formula>100</formula>
    </cfRule>
  </conditionalFormatting>
  <conditionalFormatting sqref="J845">
    <cfRule type="cellIs" dxfId="894" priority="887" operator="greaterThanOrEqual">
      <formula>1000</formula>
    </cfRule>
  </conditionalFormatting>
  <conditionalFormatting sqref="J844">
    <cfRule type="cellIs" dxfId="893" priority="886" operator="greaterThanOrEqual">
      <formula>100</formula>
    </cfRule>
  </conditionalFormatting>
  <conditionalFormatting sqref="M845">
    <cfRule type="cellIs" dxfId="892" priority="885" operator="greaterThanOrEqual">
      <formula>1000</formula>
    </cfRule>
  </conditionalFormatting>
  <conditionalFormatting sqref="M844">
    <cfRule type="cellIs" dxfId="891" priority="884" operator="greaterThanOrEqual">
      <formula>100</formula>
    </cfRule>
  </conditionalFormatting>
  <conditionalFormatting sqref="N845">
    <cfRule type="cellIs" dxfId="890" priority="883" operator="greaterThanOrEqual">
      <formula>1000</formula>
    </cfRule>
  </conditionalFormatting>
  <conditionalFormatting sqref="N844">
    <cfRule type="cellIs" dxfId="889" priority="882" operator="greaterThanOrEqual">
      <formula>100</formula>
    </cfRule>
  </conditionalFormatting>
  <conditionalFormatting sqref="O845">
    <cfRule type="cellIs" dxfId="888" priority="881" operator="greaterThanOrEqual">
      <formula>1000</formula>
    </cfRule>
  </conditionalFormatting>
  <conditionalFormatting sqref="O844">
    <cfRule type="cellIs" dxfId="887" priority="880" operator="greaterThanOrEqual">
      <formula>100</formula>
    </cfRule>
  </conditionalFormatting>
  <conditionalFormatting sqref="P845">
    <cfRule type="cellIs" dxfId="886" priority="879" operator="greaterThanOrEqual">
      <formula>1000</formula>
    </cfRule>
  </conditionalFormatting>
  <conditionalFormatting sqref="P844">
    <cfRule type="cellIs" dxfId="885" priority="878" operator="greaterThanOrEqual">
      <formula>100</formula>
    </cfRule>
  </conditionalFormatting>
  <conditionalFormatting sqref="Q845">
    <cfRule type="cellIs" dxfId="884" priority="877" operator="greaterThanOrEqual">
      <formula>1000</formula>
    </cfRule>
  </conditionalFormatting>
  <conditionalFormatting sqref="Q844">
    <cfRule type="cellIs" dxfId="883" priority="876" operator="greaterThanOrEqual">
      <formula>100</formula>
    </cfRule>
  </conditionalFormatting>
  <conditionalFormatting sqref="R845">
    <cfRule type="cellIs" dxfId="882" priority="875" operator="greaterThanOrEqual">
      <formula>1000</formula>
    </cfRule>
  </conditionalFormatting>
  <conditionalFormatting sqref="R844">
    <cfRule type="cellIs" dxfId="881" priority="874" operator="greaterThanOrEqual">
      <formula>100</formula>
    </cfRule>
  </conditionalFormatting>
  <conditionalFormatting sqref="K853:L853">
    <cfRule type="cellIs" dxfId="880" priority="872" operator="greaterThanOrEqual">
      <formula>1000</formula>
    </cfRule>
  </conditionalFormatting>
  <conditionalFormatting sqref="K852:L852">
    <cfRule type="cellIs" dxfId="879" priority="871" operator="greaterThanOrEqual">
      <formula>100</formula>
    </cfRule>
  </conditionalFormatting>
  <conditionalFormatting sqref="C856:S856">
    <cfRule type="cellIs" priority="841" stopIfTrue="1" operator="equal">
      <formula>"-"</formula>
    </cfRule>
    <cfRule type="cellIs" dxfId="878" priority="870" operator="greaterThanOrEqual">
      <formula>$T$279*1.2</formula>
    </cfRule>
  </conditionalFormatting>
  <conditionalFormatting sqref="C853">
    <cfRule type="cellIs" dxfId="877" priority="869" operator="greaterThanOrEqual">
      <formula>1000</formula>
    </cfRule>
  </conditionalFormatting>
  <conditionalFormatting sqref="C852">
    <cfRule type="cellIs" dxfId="876" priority="868" operator="greaterThanOrEqual">
      <formula>100</formula>
    </cfRule>
  </conditionalFormatting>
  <conditionalFormatting sqref="D853">
    <cfRule type="cellIs" dxfId="875" priority="867" operator="greaterThanOrEqual">
      <formula>1000</formula>
    </cfRule>
  </conditionalFormatting>
  <conditionalFormatting sqref="D852">
    <cfRule type="cellIs" dxfId="874" priority="866" operator="greaterThanOrEqual">
      <formula>100</formula>
    </cfRule>
  </conditionalFormatting>
  <conditionalFormatting sqref="E853">
    <cfRule type="cellIs" dxfId="873" priority="865" operator="greaterThanOrEqual">
      <formula>1000</formula>
    </cfRule>
  </conditionalFormatting>
  <conditionalFormatting sqref="E852">
    <cfRule type="cellIs" dxfId="872" priority="864" operator="greaterThanOrEqual">
      <formula>100</formula>
    </cfRule>
  </conditionalFormatting>
  <conditionalFormatting sqref="F853">
    <cfRule type="cellIs" dxfId="871" priority="863" operator="greaterThanOrEqual">
      <formula>1000</formula>
    </cfRule>
  </conditionalFormatting>
  <conditionalFormatting sqref="F852">
    <cfRule type="cellIs" dxfId="870" priority="862" operator="greaterThanOrEqual">
      <formula>100</formula>
    </cfRule>
  </conditionalFormatting>
  <conditionalFormatting sqref="G853">
    <cfRule type="cellIs" dxfId="869" priority="861" operator="greaterThanOrEqual">
      <formula>1000</formula>
    </cfRule>
  </conditionalFormatting>
  <conditionalFormatting sqref="G852">
    <cfRule type="cellIs" dxfId="868" priority="860" operator="greaterThanOrEqual">
      <formula>100</formula>
    </cfRule>
  </conditionalFormatting>
  <conditionalFormatting sqref="H853">
    <cfRule type="cellIs" dxfId="867" priority="859" operator="greaterThanOrEqual">
      <formula>1000</formula>
    </cfRule>
  </conditionalFormatting>
  <conditionalFormatting sqref="H852">
    <cfRule type="cellIs" dxfId="866" priority="858" operator="greaterThanOrEqual">
      <formula>100</formula>
    </cfRule>
  </conditionalFormatting>
  <conditionalFormatting sqref="I853">
    <cfRule type="cellIs" dxfId="865" priority="857" operator="greaterThanOrEqual">
      <formula>1000</formula>
    </cfRule>
  </conditionalFormatting>
  <conditionalFormatting sqref="I852">
    <cfRule type="cellIs" dxfId="864" priority="856" operator="greaterThanOrEqual">
      <formula>100</formula>
    </cfRule>
  </conditionalFormatting>
  <conditionalFormatting sqref="J853">
    <cfRule type="cellIs" dxfId="863" priority="855" operator="greaterThanOrEqual">
      <formula>1000</formula>
    </cfRule>
  </conditionalFormatting>
  <conditionalFormatting sqref="J852">
    <cfRule type="cellIs" dxfId="862" priority="854" operator="greaterThanOrEqual">
      <formula>100</formula>
    </cfRule>
  </conditionalFormatting>
  <conditionalFormatting sqref="M853">
    <cfRule type="cellIs" dxfId="861" priority="853" operator="greaterThanOrEqual">
      <formula>1000</formula>
    </cfRule>
  </conditionalFormatting>
  <conditionalFormatting sqref="M852">
    <cfRule type="cellIs" dxfId="860" priority="852" operator="greaterThanOrEqual">
      <formula>100</formula>
    </cfRule>
  </conditionalFormatting>
  <conditionalFormatting sqref="N853">
    <cfRule type="cellIs" dxfId="859" priority="851" operator="greaterThanOrEqual">
      <formula>1000</formula>
    </cfRule>
  </conditionalFormatting>
  <conditionalFormatting sqref="N852">
    <cfRule type="cellIs" dxfId="858" priority="850" operator="greaterThanOrEqual">
      <formula>100</formula>
    </cfRule>
  </conditionalFormatting>
  <conditionalFormatting sqref="O853">
    <cfRule type="cellIs" dxfId="857" priority="849" operator="greaterThanOrEqual">
      <formula>1000</formula>
    </cfRule>
  </conditionalFormatting>
  <conditionalFormatting sqref="O852">
    <cfRule type="cellIs" dxfId="856" priority="848" operator="greaterThanOrEqual">
      <formula>100</formula>
    </cfRule>
  </conditionalFormatting>
  <conditionalFormatting sqref="P853">
    <cfRule type="cellIs" dxfId="855" priority="847" operator="greaterThanOrEqual">
      <formula>1000</formula>
    </cfRule>
  </conditionalFormatting>
  <conditionalFormatting sqref="P852">
    <cfRule type="cellIs" dxfId="854" priority="846" operator="greaterThanOrEqual">
      <formula>100</formula>
    </cfRule>
  </conditionalFormatting>
  <conditionalFormatting sqref="Q853">
    <cfRule type="cellIs" dxfId="853" priority="845" operator="greaterThanOrEqual">
      <formula>1000</formula>
    </cfRule>
  </conditionalFormatting>
  <conditionalFormatting sqref="Q852">
    <cfRule type="cellIs" dxfId="852" priority="844" operator="greaterThanOrEqual">
      <formula>100</formula>
    </cfRule>
  </conditionalFormatting>
  <conditionalFormatting sqref="R853">
    <cfRule type="cellIs" dxfId="851" priority="843" operator="greaterThanOrEqual">
      <formula>1000</formula>
    </cfRule>
  </conditionalFormatting>
  <conditionalFormatting sqref="R852">
    <cfRule type="cellIs" dxfId="850" priority="842" operator="greaterThanOrEqual">
      <formula>100</formula>
    </cfRule>
  </conditionalFormatting>
  <conditionalFormatting sqref="K861:L861">
    <cfRule type="cellIs" dxfId="849" priority="840" operator="greaterThanOrEqual">
      <formula>1000</formula>
    </cfRule>
  </conditionalFormatting>
  <conditionalFormatting sqref="K860:L860">
    <cfRule type="cellIs" dxfId="848" priority="839" operator="greaterThanOrEqual">
      <formula>100</formula>
    </cfRule>
  </conditionalFormatting>
  <conditionalFormatting sqref="C864:S864">
    <cfRule type="cellIs" priority="809" stopIfTrue="1" operator="equal">
      <formula>"-"</formula>
    </cfRule>
    <cfRule type="cellIs" dxfId="847" priority="838" operator="greaterThanOrEqual">
      <formula>$T$279*1.2</formula>
    </cfRule>
  </conditionalFormatting>
  <conditionalFormatting sqref="C861">
    <cfRule type="cellIs" dxfId="846" priority="837" operator="greaterThanOrEqual">
      <formula>1000</formula>
    </cfRule>
  </conditionalFormatting>
  <conditionalFormatting sqref="C860">
    <cfRule type="cellIs" dxfId="845" priority="836" operator="greaterThanOrEqual">
      <formula>100</formula>
    </cfRule>
  </conditionalFormatting>
  <conditionalFormatting sqref="D861">
    <cfRule type="cellIs" dxfId="844" priority="835" operator="greaterThanOrEqual">
      <formula>1000</formula>
    </cfRule>
  </conditionalFormatting>
  <conditionalFormatting sqref="D860">
    <cfRule type="cellIs" dxfId="843" priority="834" operator="greaterThanOrEqual">
      <formula>100</formula>
    </cfRule>
  </conditionalFormatting>
  <conditionalFormatting sqref="E861">
    <cfRule type="cellIs" dxfId="842" priority="833" operator="greaterThanOrEqual">
      <formula>1000</formula>
    </cfRule>
  </conditionalFormatting>
  <conditionalFormatting sqref="E860">
    <cfRule type="cellIs" dxfId="841" priority="832" operator="greaterThanOrEqual">
      <formula>100</formula>
    </cfRule>
  </conditionalFormatting>
  <conditionalFormatting sqref="F861">
    <cfRule type="cellIs" dxfId="840" priority="831" operator="greaterThanOrEqual">
      <formula>1000</formula>
    </cfRule>
  </conditionalFormatting>
  <conditionalFormatting sqref="F860">
    <cfRule type="cellIs" dxfId="839" priority="830" operator="greaterThanOrEqual">
      <formula>100</formula>
    </cfRule>
  </conditionalFormatting>
  <conditionalFormatting sqref="G861">
    <cfRule type="cellIs" dxfId="838" priority="829" operator="greaterThanOrEqual">
      <formula>1000</formula>
    </cfRule>
  </conditionalFormatting>
  <conditionalFormatting sqref="G860">
    <cfRule type="cellIs" dxfId="837" priority="828" operator="greaterThanOrEqual">
      <formula>100</formula>
    </cfRule>
  </conditionalFormatting>
  <conditionalFormatting sqref="H861">
    <cfRule type="cellIs" dxfId="836" priority="827" operator="greaterThanOrEqual">
      <formula>1000</formula>
    </cfRule>
  </conditionalFormatting>
  <conditionalFormatting sqref="H860">
    <cfRule type="cellIs" dxfId="835" priority="826" operator="greaterThanOrEqual">
      <formula>100</formula>
    </cfRule>
  </conditionalFormatting>
  <conditionalFormatting sqref="I861">
    <cfRule type="cellIs" dxfId="834" priority="825" operator="greaterThanOrEqual">
      <formula>1000</formula>
    </cfRule>
  </conditionalFormatting>
  <conditionalFormatting sqref="I860">
    <cfRule type="cellIs" dxfId="833" priority="824" operator="greaterThanOrEqual">
      <formula>100</formula>
    </cfRule>
  </conditionalFormatting>
  <conditionalFormatting sqref="J861">
    <cfRule type="cellIs" dxfId="832" priority="823" operator="greaterThanOrEqual">
      <formula>1000</formula>
    </cfRule>
  </conditionalFormatting>
  <conditionalFormatting sqref="J860">
    <cfRule type="cellIs" dxfId="831" priority="822" operator="greaterThanOrEqual">
      <formula>100</formula>
    </cfRule>
  </conditionalFormatting>
  <conditionalFormatting sqref="M861">
    <cfRule type="cellIs" dxfId="830" priority="821" operator="greaterThanOrEqual">
      <formula>1000</formula>
    </cfRule>
  </conditionalFormatting>
  <conditionalFormatting sqref="M860">
    <cfRule type="cellIs" dxfId="829" priority="820" operator="greaterThanOrEqual">
      <formula>100</formula>
    </cfRule>
  </conditionalFormatting>
  <conditionalFormatting sqref="N861">
    <cfRule type="cellIs" dxfId="828" priority="819" operator="greaterThanOrEqual">
      <formula>1000</formula>
    </cfRule>
  </conditionalFormatting>
  <conditionalFormatting sqref="N860">
    <cfRule type="cellIs" dxfId="827" priority="818" operator="greaterThanOrEqual">
      <formula>100</formula>
    </cfRule>
  </conditionalFormatting>
  <conditionalFormatting sqref="O861">
    <cfRule type="cellIs" dxfId="826" priority="817" operator="greaterThanOrEqual">
      <formula>1000</formula>
    </cfRule>
  </conditionalFormatting>
  <conditionalFormatting sqref="O860">
    <cfRule type="cellIs" dxfId="825" priority="816" operator="greaterThanOrEqual">
      <formula>100</formula>
    </cfRule>
  </conditionalFormatting>
  <conditionalFormatting sqref="P861">
    <cfRule type="cellIs" dxfId="824" priority="815" operator="greaterThanOrEqual">
      <formula>1000</formula>
    </cfRule>
  </conditionalFormatting>
  <conditionalFormatting sqref="P860">
    <cfRule type="cellIs" dxfId="823" priority="814" operator="greaterThanOrEqual">
      <formula>100</formula>
    </cfRule>
  </conditionalFormatting>
  <conditionalFormatting sqref="Q861">
    <cfRule type="cellIs" dxfId="822" priority="813" operator="greaterThanOrEqual">
      <formula>1000</formula>
    </cfRule>
  </conditionalFormatting>
  <conditionalFormatting sqref="Q860">
    <cfRule type="cellIs" dxfId="821" priority="812" operator="greaterThanOrEqual">
      <formula>100</formula>
    </cfRule>
  </conditionalFormatting>
  <conditionalFormatting sqref="R861">
    <cfRule type="cellIs" dxfId="820" priority="811" operator="greaterThanOrEqual">
      <formula>1000</formula>
    </cfRule>
  </conditionalFormatting>
  <conditionalFormatting sqref="R860">
    <cfRule type="cellIs" dxfId="819" priority="810" operator="greaterThanOrEqual">
      <formula>100</formula>
    </cfRule>
  </conditionalFormatting>
  <conditionalFormatting sqref="K869:L869">
    <cfRule type="cellIs" dxfId="818" priority="808" operator="greaterThanOrEqual">
      <formula>1000</formula>
    </cfRule>
  </conditionalFormatting>
  <conditionalFormatting sqref="K868:L868">
    <cfRule type="cellIs" dxfId="817" priority="807" operator="greaterThanOrEqual">
      <formula>100</formula>
    </cfRule>
  </conditionalFormatting>
  <conditionalFormatting sqref="C872:S872">
    <cfRule type="cellIs" priority="777" stopIfTrue="1" operator="equal">
      <formula>"-"</formula>
    </cfRule>
    <cfRule type="cellIs" dxfId="816" priority="806" operator="greaterThanOrEqual">
      <formula>$T$279*1.2</formula>
    </cfRule>
  </conditionalFormatting>
  <conditionalFormatting sqref="C869">
    <cfRule type="cellIs" dxfId="815" priority="805" operator="greaterThanOrEqual">
      <formula>1000</formula>
    </cfRule>
  </conditionalFormatting>
  <conditionalFormatting sqref="C868">
    <cfRule type="cellIs" dxfId="814" priority="804" operator="greaterThanOrEqual">
      <formula>100</formula>
    </cfRule>
  </conditionalFormatting>
  <conditionalFormatting sqref="D869">
    <cfRule type="cellIs" dxfId="813" priority="803" operator="greaterThanOrEqual">
      <formula>1000</formula>
    </cfRule>
  </conditionalFormatting>
  <conditionalFormatting sqref="D868">
    <cfRule type="cellIs" dxfId="812" priority="802" operator="greaterThanOrEqual">
      <formula>100</formula>
    </cfRule>
  </conditionalFormatting>
  <conditionalFormatting sqref="E869">
    <cfRule type="cellIs" dxfId="811" priority="801" operator="greaterThanOrEqual">
      <formula>1000</formula>
    </cfRule>
  </conditionalFormatting>
  <conditionalFormatting sqref="E868">
    <cfRule type="cellIs" dxfId="810" priority="800" operator="greaterThanOrEqual">
      <formula>100</formula>
    </cfRule>
  </conditionalFormatting>
  <conditionalFormatting sqref="F869">
    <cfRule type="cellIs" dxfId="809" priority="799" operator="greaterThanOrEqual">
      <formula>1000</formula>
    </cfRule>
  </conditionalFormatting>
  <conditionalFormatting sqref="F868">
    <cfRule type="cellIs" dxfId="808" priority="798" operator="greaterThanOrEqual">
      <formula>100</formula>
    </cfRule>
  </conditionalFormatting>
  <conditionalFormatting sqref="G869">
    <cfRule type="cellIs" dxfId="807" priority="797" operator="greaterThanOrEqual">
      <formula>1000</formula>
    </cfRule>
  </conditionalFormatting>
  <conditionalFormatting sqref="G868">
    <cfRule type="cellIs" dxfId="806" priority="796" operator="greaterThanOrEqual">
      <formula>100</formula>
    </cfRule>
  </conditionalFormatting>
  <conditionalFormatting sqref="H869">
    <cfRule type="cellIs" dxfId="805" priority="795" operator="greaterThanOrEqual">
      <formula>1000</formula>
    </cfRule>
  </conditionalFormatting>
  <conditionalFormatting sqref="H868">
    <cfRule type="cellIs" dxfId="804" priority="794" operator="greaterThanOrEqual">
      <formula>100</formula>
    </cfRule>
  </conditionalFormatting>
  <conditionalFormatting sqref="I869">
    <cfRule type="cellIs" dxfId="803" priority="793" operator="greaterThanOrEqual">
      <formula>1000</formula>
    </cfRule>
  </conditionalFormatting>
  <conditionalFormatting sqref="I868">
    <cfRule type="cellIs" dxfId="802" priority="792" operator="greaterThanOrEqual">
      <formula>100</formula>
    </cfRule>
  </conditionalFormatting>
  <conditionalFormatting sqref="J869">
    <cfRule type="cellIs" dxfId="801" priority="791" operator="greaterThanOrEqual">
      <formula>1000</formula>
    </cfRule>
  </conditionalFormatting>
  <conditionalFormatting sqref="J868">
    <cfRule type="cellIs" dxfId="800" priority="790" operator="greaterThanOrEqual">
      <formula>100</formula>
    </cfRule>
  </conditionalFormatting>
  <conditionalFormatting sqref="M869">
    <cfRule type="cellIs" dxfId="799" priority="789" operator="greaterThanOrEqual">
      <formula>1000</formula>
    </cfRule>
  </conditionalFormatting>
  <conditionalFormatting sqref="M868">
    <cfRule type="cellIs" dxfId="798" priority="788" operator="greaterThanOrEqual">
      <formula>100</formula>
    </cfRule>
  </conditionalFormatting>
  <conditionalFormatting sqref="N869">
    <cfRule type="cellIs" dxfId="797" priority="787" operator="greaterThanOrEqual">
      <formula>1000</formula>
    </cfRule>
  </conditionalFormatting>
  <conditionalFormatting sqref="N868">
    <cfRule type="cellIs" dxfId="796" priority="786" operator="greaterThanOrEqual">
      <formula>100</formula>
    </cfRule>
  </conditionalFormatting>
  <conditionalFormatting sqref="O869">
    <cfRule type="cellIs" dxfId="795" priority="785" operator="greaterThanOrEqual">
      <formula>1000</formula>
    </cfRule>
  </conditionalFormatting>
  <conditionalFormatting sqref="O868">
    <cfRule type="cellIs" dxfId="794" priority="784" operator="greaterThanOrEqual">
      <formula>100</formula>
    </cfRule>
  </conditionalFormatting>
  <conditionalFormatting sqref="P869">
    <cfRule type="cellIs" dxfId="793" priority="783" operator="greaterThanOrEqual">
      <formula>1000</formula>
    </cfRule>
  </conditionalFormatting>
  <conditionalFormatting sqref="P868">
    <cfRule type="cellIs" dxfId="792" priority="782" operator="greaterThanOrEqual">
      <formula>100</formula>
    </cfRule>
  </conditionalFormatting>
  <conditionalFormatting sqref="Q869">
    <cfRule type="cellIs" dxfId="791" priority="781" operator="greaterThanOrEqual">
      <formula>1000</formula>
    </cfRule>
  </conditionalFormatting>
  <conditionalFormatting sqref="Q868">
    <cfRule type="cellIs" dxfId="790" priority="780" operator="greaterThanOrEqual">
      <formula>100</formula>
    </cfRule>
  </conditionalFormatting>
  <conditionalFormatting sqref="R869">
    <cfRule type="cellIs" dxfId="789" priority="779" operator="greaterThanOrEqual">
      <formula>1000</formula>
    </cfRule>
  </conditionalFormatting>
  <conditionalFormatting sqref="R868">
    <cfRule type="cellIs" dxfId="788" priority="778" operator="greaterThanOrEqual">
      <formula>100</formula>
    </cfRule>
  </conditionalFormatting>
  <conditionalFormatting sqref="K877:L877">
    <cfRule type="cellIs" dxfId="787" priority="776" operator="greaterThanOrEqual">
      <formula>1000</formula>
    </cfRule>
  </conditionalFormatting>
  <conditionalFormatting sqref="K876:L876">
    <cfRule type="cellIs" dxfId="786" priority="775" operator="greaterThanOrEqual">
      <formula>100</formula>
    </cfRule>
  </conditionalFormatting>
  <conditionalFormatting sqref="C880:S880">
    <cfRule type="cellIs" priority="745" stopIfTrue="1" operator="equal">
      <formula>"-"</formula>
    </cfRule>
    <cfRule type="cellIs" dxfId="785" priority="774" operator="greaterThanOrEqual">
      <formula>$T$279*1.2</formula>
    </cfRule>
  </conditionalFormatting>
  <conditionalFormatting sqref="C877">
    <cfRule type="cellIs" dxfId="784" priority="773" operator="greaterThanOrEqual">
      <formula>1000</formula>
    </cfRule>
  </conditionalFormatting>
  <conditionalFormatting sqref="C876">
    <cfRule type="cellIs" dxfId="783" priority="772" operator="greaterThanOrEqual">
      <formula>100</formula>
    </cfRule>
  </conditionalFormatting>
  <conditionalFormatting sqref="D877">
    <cfRule type="cellIs" dxfId="782" priority="771" operator="greaterThanOrEqual">
      <formula>1000</formula>
    </cfRule>
  </conditionalFormatting>
  <conditionalFormatting sqref="D876">
    <cfRule type="cellIs" dxfId="781" priority="770" operator="greaterThanOrEqual">
      <formula>100</formula>
    </cfRule>
  </conditionalFormatting>
  <conditionalFormatting sqref="E877">
    <cfRule type="cellIs" dxfId="780" priority="769" operator="greaterThanOrEqual">
      <formula>1000</formula>
    </cfRule>
  </conditionalFormatting>
  <conditionalFormatting sqref="E876">
    <cfRule type="cellIs" dxfId="779" priority="768" operator="greaterThanOrEqual">
      <formula>100</formula>
    </cfRule>
  </conditionalFormatting>
  <conditionalFormatting sqref="F877">
    <cfRule type="cellIs" dxfId="778" priority="767" operator="greaterThanOrEqual">
      <formula>1000</formula>
    </cfRule>
  </conditionalFormatting>
  <conditionalFormatting sqref="F876">
    <cfRule type="cellIs" dxfId="777" priority="766" operator="greaterThanOrEqual">
      <formula>100</formula>
    </cfRule>
  </conditionalFormatting>
  <conditionalFormatting sqref="G877">
    <cfRule type="cellIs" dxfId="776" priority="765" operator="greaterThanOrEqual">
      <formula>1000</formula>
    </cfRule>
  </conditionalFormatting>
  <conditionalFormatting sqref="G876">
    <cfRule type="cellIs" dxfId="775" priority="764" operator="greaterThanOrEqual">
      <formula>100</formula>
    </cfRule>
  </conditionalFormatting>
  <conditionalFormatting sqref="H877">
    <cfRule type="cellIs" dxfId="774" priority="763" operator="greaterThanOrEqual">
      <formula>1000</formula>
    </cfRule>
  </conditionalFormatting>
  <conditionalFormatting sqref="H876">
    <cfRule type="cellIs" dxfId="773" priority="762" operator="greaterThanOrEqual">
      <formula>100</formula>
    </cfRule>
  </conditionalFormatting>
  <conditionalFormatting sqref="I877">
    <cfRule type="cellIs" dxfId="772" priority="761" operator="greaterThanOrEqual">
      <formula>1000</formula>
    </cfRule>
  </conditionalFormatting>
  <conditionalFormatting sqref="I876">
    <cfRule type="cellIs" dxfId="771" priority="760" operator="greaterThanOrEqual">
      <formula>100</formula>
    </cfRule>
  </conditionalFormatting>
  <conditionalFormatting sqref="J877">
    <cfRule type="cellIs" dxfId="770" priority="759" operator="greaterThanOrEqual">
      <formula>1000</formula>
    </cfRule>
  </conditionalFormatting>
  <conditionalFormatting sqref="J876">
    <cfRule type="cellIs" dxfId="769" priority="758" operator="greaterThanOrEqual">
      <formula>100</formula>
    </cfRule>
  </conditionalFormatting>
  <conditionalFormatting sqref="M877">
    <cfRule type="cellIs" dxfId="768" priority="757" operator="greaterThanOrEqual">
      <formula>1000</formula>
    </cfRule>
  </conditionalFormatting>
  <conditionalFormatting sqref="M876">
    <cfRule type="cellIs" dxfId="767" priority="756" operator="greaterThanOrEqual">
      <formula>100</formula>
    </cfRule>
  </conditionalFormatting>
  <conditionalFormatting sqref="N877">
    <cfRule type="cellIs" dxfId="766" priority="755" operator="greaterThanOrEqual">
      <formula>1000</formula>
    </cfRule>
  </conditionalFormatting>
  <conditionalFormatting sqref="N876">
    <cfRule type="cellIs" dxfId="765" priority="754" operator="greaterThanOrEqual">
      <formula>100</formula>
    </cfRule>
  </conditionalFormatting>
  <conditionalFormatting sqref="O877">
    <cfRule type="cellIs" dxfId="764" priority="753" operator="greaterThanOrEqual">
      <formula>1000</formula>
    </cfRule>
  </conditionalFormatting>
  <conditionalFormatting sqref="O876">
    <cfRule type="cellIs" dxfId="763" priority="752" operator="greaterThanOrEqual">
      <formula>100</formula>
    </cfRule>
  </conditionalFormatting>
  <conditionalFormatting sqref="P877">
    <cfRule type="cellIs" dxfId="762" priority="751" operator="greaterThanOrEqual">
      <formula>1000</formula>
    </cfRule>
  </conditionalFormatting>
  <conditionalFormatting sqref="P876">
    <cfRule type="cellIs" dxfId="761" priority="750" operator="greaterThanOrEqual">
      <formula>100</formula>
    </cfRule>
  </conditionalFormatting>
  <conditionalFormatting sqref="Q877">
    <cfRule type="cellIs" dxfId="760" priority="749" operator="greaterThanOrEqual">
      <formula>1000</formula>
    </cfRule>
  </conditionalFormatting>
  <conditionalFormatting sqref="Q876">
    <cfRule type="cellIs" dxfId="759" priority="748" operator="greaterThanOrEqual">
      <formula>100</formula>
    </cfRule>
  </conditionalFormatting>
  <conditionalFormatting sqref="R877">
    <cfRule type="cellIs" dxfId="758" priority="747" operator="greaterThanOrEqual">
      <formula>1000</formula>
    </cfRule>
  </conditionalFormatting>
  <conditionalFormatting sqref="R876">
    <cfRule type="cellIs" dxfId="757" priority="746" operator="greaterThanOrEqual">
      <formula>100</formula>
    </cfRule>
  </conditionalFormatting>
  <conditionalFormatting sqref="K885:L885">
    <cfRule type="cellIs" dxfId="756" priority="712" operator="greaterThanOrEqual">
      <formula>1000</formula>
    </cfRule>
  </conditionalFormatting>
  <conditionalFormatting sqref="K884:L884">
    <cfRule type="cellIs" dxfId="755" priority="711" operator="greaterThanOrEqual">
      <formula>100</formula>
    </cfRule>
  </conditionalFormatting>
  <conditionalFormatting sqref="C888:S888">
    <cfRule type="cellIs" priority="681" stopIfTrue="1" operator="equal">
      <formula>"-"</formula>
    </cfRule>
    <cfRule type="cellIs" dxfId="754" priority="710" operator="greaterThanOrEqual">
      <formula>$T$279*1.2</formula>
    </cfRule>
  </conditionalFormatting>
  <conditionalFormatting sqref="C885">
    <cfRule type="cellIs" dxfId="753" priority="709" operator="greaterThanOrEqual">
      <formula>1000</formula>
    </cfRule>
  </conditionalFormatting>
  <conditionalFormatting sqref="C884">
    <cfRule type="cellIs" dxfId="752" priority="708" operator="greaterThanOrEqual">
      <formula>100</formula>
    </cfRule>
  </conditionalFormatting>
  <conditionalFormatting sqref="D885">
    <cfRule type="cellIs" dxfId="751" priority="707" operator="greaterThanOrEqual">
      <formula>1000</formula>
    </cfRule>
  </conditionalFormatting>
  <conditionalFormatting sqref="D884">
    <cfRule type="cellIs" dxfId="750" priority="706" operator="greaterThanOrEqual">
      <formula>100</formula>
    </cfRule>
  </conditionalFormatting>
  <conditionalFormatting sqref="E885">
    <cfRule type="cellIs" dxfId="749" priority="705" operator="greaterThanOrEqual">
      <formula>1000</formula>
    </cfRule>
  </conditionalFormatting>
  <conditionalFormatting sqref="E884">
    <cfRule type="cellIs" dxfId="748" priority="704" operator="greaterThanOrEqual">
      <formula>100</formula>
    </cfRule>
  </conditionalFormatting>
  <conditionalFormatting sqref="F885">
    <cfRule type="cellIs" dxfId="747" priority="703" operator="greaterThanOrEqual">
      <formula>1000</formula>
    </cfRule>
  </conditionalFormatting>
  <conditionalFormatting sqref="F884">
    <cfRule type="cellIs" dxfId="746" priority="702" operator="greaterThanOrEqual">
      <formula>100</formula>
    </cfRule>
  </conditionalFormatting>
  <conditionalFormatting sqref="G885">
    <cfRule type="cellIs" dxfId="745" priority="701" operator="greaterThanOrEqual">
      <formula>1000</formula>
    </cfRule>
  </conditionalFormatting>
  <conditionalFormatting sqref="G884">
    <cfRule type="cellIs" dxfId="744" priority="700" operator="greaterThanOrEqual">
      <formula>100</formula>
    </cfRule>
  </conditionalFormatting>
  <conditionalFormatting sqref="H885">
    <cfRule type="cellIs" dxfId="743" priority="699" operator="greaterThanOrEqual">
      <formula>1000</formula>
    </cfRule>
  </conditionalFormatting>
  <conditionalFormatting sqref="H884">
    <cfRule type="cellIs" dxfId="742" priority="698" operator="greaterThanOrEqual">
      <formula>100</formula>
    </cfRule>
  </conditionalFormatting>
  <conditionalFormatting sqref="I885">
    <cfRule type="cellIs" dxfId="741" priority="697" operator="greaterThanOrEqual">
      <formula>1000</formula>
    </cfRule>
  </conditionalFormatting>
  <conditionalFormatting sqref="I884">
    <cfRule type="cellIs" dxfId="740" priority="696" operator="greaterThanOrEqual">
      <formula>100</formula>
    </cfRule>
  </conditionalFormatting>
  <conditionalFormatting sqref="J885">
    <cfRule type="cellIs" dxfId="739" priority="695" operator="greaterThanOrEqual">
      <formula>1000</formula>
    </cfRule>
  </conditionalFormatting>
  <conditionalFormatting sqref="J884">
    <cfRule type="cellIs" dxfId="738" priority="694" operator="greaterThanOrEqual">
      <formula>100</formula>
    </cfRule>
  </conditionalFormatting>
  <conditionalFormatting sqref="M885">
    <cfRule type="cellIs" dxfId="737" priority="693" operator="greaterThanOrEqual">
      <formula>1000</formula>
    </cfRule>
  </conditionalFormatting>
  <conditionalFormatting sqref="M884">
    <cfRule type="cellIs" dxfId="736" priority="692" operator="greaterThanOrEqual">
      <formula>100</formula>
    </cfRule>
  </conditionalFormatting>
  <conditionalFormatting sqref="N885">
    <cfRule type="cellIs" dxfId="735" priority="691" operator="greaterThanOrEqual">
      <formula>1000</formula>
    </cfRule>
  </conditionalFormatting>
  <conditionalFormatting sqref="N884">
    <cfRule type="cellIs" dxfId="734" priority="690" operator="greaterThanOrEqual">
      <formula>100</formula>
    </cfRule>
  </conditionalFormatting>
  <conditionalFormatting sqref="O885">
    <cfRule type="cellIs" dxfId="733" priority="689" operator="greaterThanOrEqual">
      <formula>1000</formula>
    </cfRule>
  </conditionalFormatting>
  <conditionalFormatting sqref="O884">
    <cfRule type="cellIs" dxfId="732" priority="688" operator="greaterThanOrEqual">
      <formula>100</formula>
    </cfRule>
  </conditionalFormatting>
  <conditionalFormatting sqref="P885">
    <cfRule type="cellIs" dxfId="731" priority="687" operator="greaterThanOrEqual">
      <formula>1000</formula>
    </cfRule>
  </conditionalFormatting>
  <conditionalFormatting sqref="P884">
    <cfRule type="cellIs" dxfId="730" priority="686" operator="greaterThanOrEqual">
      <formula>100</formula>
    </cfRule>
  </conditionalFormatting>
  <conditionalFormatting sqref="Q885">
    <cfRule type="cellIs" dxfId="729" priority="685" operator="greaterThanOrEqual">
      <formula>1000</formula>
    </cfRule>
  </conditionalFormatting>
  <conditionalFormatting sqref="Q884">
    <cfRule type="cellIs" dxfId="728" priority="684" operator="greaterThanOrEqual">
      <formula>100</formula>
    </cfRule>
  </conditionalFormatting>
  <conditionalFormatting sqref="R885">
    <cfRule type="cellIs" dxfId="727" priority="683" operator="greaterThanOrEqual">
      <formula>1000</formula>
    </cfRule>
  </conditionalFormatting>
  <conditionalFormatting sqref="R884">
    <cfRule type="cellIs" dxfId="726" priority="682" operator="greaterThanOrEqual">
      <formula>100</formula>
    </cfRule>
  </conditionalFormatting>
  <conditionalFormatting sqref="M891 M899 M907">
    <cfRule type="cellIs" dxfId="725" priority="680" operator="lessThan">
      <formula>$T891*0.8</formula>
    </cfRule>
  </conditionalFormatting>
  <conditionalFormatting sqref="K893:L893">
    <cfRule type="cellIs" dxfId="724" priority="679" operator="greaterThanOrEqual">
      <formula>1000</formula>
    </cfRule>
  </conditionalFormatting>
  <conditionalFormatting sqref="K892:L892">
    <cfRule type="cellIs" dxfId="723" priority="678" operator="greaterThanOrEqual">
      <formula>100</formula>
    </cfRule>
  </conditionalFormatting>
  <conditionalFormatting sqref="C896:S896">
    <cfRule type="cellIs" priority="648" stopIfTrue="1" operator="equal">
      <formula>"-"</formula>
    </cfRule>
    <cfRule type="cellIs" dxfId="722" priority="677" operator="greaterThanOrEqual">
      <formula>$T$279*1.2</formula>
    </cfRule>
  </conditionalFormatting>
  <conditionalFormatting sqref="C893">
    <cfRule type="cellIs" dxfId="721" priority="676" operator="greaterThanOrEqual">
      <formula>1000</formula>
    </cfRule>
  </conditionalFormatting>
  <conditionalFormatting sqref="C892">
    <cfRule type="cellIs" dxfId="720" priority="675" operator="greaterThanOrEqual">
      <formula>100</formula>
    </cfRule>
  </conditionalFormatting>
  <conditionalFormatting sqref="D893">
    <cfRule type="cellIs" dxfId="719" priority="674" operator="greaterThanOrEqual">
      <formula>1000</formula>
    </cfRule>
  </conditionalFormatting>
  <conditionalFormatting sqref="D892">
    <cfRule type="cellIs" dxfId="718" priority="673" operator="greaterThanOrEqual">
      <formula>100</formula>
    </cfRule>
  </conditionalFormatting>
  <conditionalFormatting sqref="E893">
    <cfRule type="cellIs" dxfId="717" priority="672" operator="greaterThanOrEqual">
      <formula>1000</formula>
    </cfRule>
  </conditionalFormatting>
  <conditionalFormatting sqref="E892">
    <cfRule type="cellIs" dxfId="716" priority="671" operator="greaterThanOrEqual">
      <formula>100</formula>
    </cfRule>
  </conditionalFormatting>
  <conditionalFormatting sqref="F893">
    <cfRule type="cellIs" dxfId="715" priority="670" operator="greaterThanOrEqual">
      <formula>1000</formula>
    </cfRule>
  </conditionalFormatting>
  <conditionalFormatting sqref="F892">
    <cfRule type="cellIs" dxfId="714" priority="669" operator="greaterThanOrEqual">
      <formula>100</formula>
    </cfRule>
  </conditionalFormatting>
  <conditionalFormatting sqref="G893">
    <cfRule type="cellIs" dxfId="713" priority="668" operator="greaterThanOrEqual">
      <formula>1000</formula>
    </cfRule>
  </conditionalFormatting>
  <conditionalFormatting sqref="G892">
    <cfRule type="cellIs" dxfId="712" priority="667" operator="greaterThanOrEqual">
      <formula>100</formula>
    </cfRule>
  </conditionalFormatting>
  <conditionalFormatting sqref="H893">
    <cfRule type="cellIs" dxfId="711" priority="666" operator="greaterThanOrEqual">
      <formula>1000</formula>
    </cfRule>
  </conditionalFormatting>
  <conditionalFormatting sqref="H892">
    <cfRule type="cellIs" dxfId="710" priority="665" operator="greaterThanOrEqual">
      <formula>100</formula>
    </cfRule>
  </conditionalFormatting>
  <conditionalFormatting sqref="I893">
    <cfRule type="cellIs" dxfId="709" priority="664" operator="greaterThanOrEqual">
      <formula>1000</formula>
    </cfRule>
  </conditionalFormatting>
  <conditionalFormatting sqref="I892">
    <cfRule type="cellIs" dxfId="708" priority="663" operator="greaterThanOrEqual">
      <formula>100</formula>
    </cfRule>
  </conditionalFormatting>
  <conditionalFormatting sqref="J893">
    <cfRule type="cellIs" dxfId="707" priority="662" operator="greaterThanOrEqual">
      <formula>1000</formula>
    </cfRule>
  </conditionalFormatting>
  <conditionalFormatting sqref="J892">
    <cfRule type="cellIs" dxfId="706" priority="661" operator="greaterThanOrEqual">
      <formula>100</formula>
    </cfRule>
  </conditionalFormatting>
  <conditionalFormatting sqref="M893">
    <cfRule type="cellIs" dxfId="705" priority="660" operator="greaterThanOrEqual">
      <formula>1000</formula>
    </cfRule>
  </conditionalFormatting>
  <conditionalFormatting sqref="M892">
    <cfRule type="cellIs" dxfId="704" priority="659" operator="greaterThanOrEqual">
      <formula>100</formula>
    </cfRule>
  </conditionalFormatting>
  <conditionalFormatting sqref="N893">
    <cfRule type="cellIs" dxfId="703" priority="658" operator="greaterThanOrEqual">
      <formula>1000</formula>
    </cfRule>
  </conditionalFormatting>
  <conditionalFormatting sqref="N892">
    <cfRule type="cellIs" dxfId="702" priority="657" operator="greaterThanOrEqual">
      <formula>100</formula>
    </cfRule>
  </conditionalFormatting>
  <conditionalFormatting sqref="O893">
    <cfRule type="cellIs" dxfId="701" priority="656" operator="greaterThanOrEqual">
      <formula>1000</formula>
    </cfRule>
  </conditionalFormatting>
  <conditionalFormatting sqref="O892">
    <cfRule type="cellIs" dxfId="700" priority="655" operator="greaterThanOrEqual">
      <formula>100</formula>
    </cfRule>
  </conditionalFormatting>
  <conditionalFormatting sqref="P893">
    <cfRule type="cellIs" dxfId="699" priority="654" operator="greaterThanOrEqual">
      <formula>1000</formula>
    </cfRule>
  </conditionalFormatting>
  <conditionalFormatting sqref="P892">
    <cfRule type="cellIs" dxfId="698" priority="653" operator="greaterThanOrEqual">
      <formula>100</formula>
    </cfRule>
  </conditionalFormatting>
  <conditionalFormatting sqref="Q893">
    <cfRule type="cellIs" dxfId="697" priority="652" operator="greaterThanOrEqual">
      <formula>1000</formula>
    </cfRule>
  </conditionalFormatting>
  <conditionalFormatting sqref="Q892">
    <cfRule type="cellIs" dxfId="696" priority="651" operator="greaterThanOrEqual">
      <formula>100</formula>
    </cfRule>
  </conditionalFormatting>
  <conditionalFormatting sqref="R893">
    <cfRule type="cellIs" dxfId="695" priority="650" operator="greaterThanOrEqual">
      <formula>1000</formula>
    </cfRule>
  </conditionalFormatting>
  <conditionalFormatting sqref="R892">
    <cfRule type="cellIs" dxfId="694" priority="649" operator="greaterThanOrEqual">
      <formula>100</formula>
    </cfRule>
  </conditionalFormatting>
  <conditionalFormatting sqref="G899 G907">
    <cfRule type="cellIs" dxfId="693" priority="647" operator="lessThan">
      <formula>$T899*0.8</formula>
    </cfRule>
  </conditionalFormatting>
  <conditionalFormatting sqref="T848">
    <cfRule type="cellIs" priority="645" stopIfTrue="1" operator="equal">
      <formula>"-"</formula>
    </cfRule>
    <cfRule type="cellIs" dxfId="692" priority="646" operator="greaterThanOrEqual">
      <formula>$T$279*1.2</formula>
    </cfRule>
  </conditionalFormatting>
  <conditionalFormatting sqref="T856">
    <cfRule type="cellIs" priority="643" stopIfTrue="1" operator="equal">
      <formula>"-"</formula>
    </cfRule>
    <cfRule type="cellIs" dxfId="691" priority="644" operator="greaterThanOrEqual">
      <formula>$T$279*1.2</formula>
    </cfRule>
  </conditionalFormatting>
  <conditionalFormatting sqref="T864">
    <cfRule type="cellIs" priority="641" stopIfTrue="1" operator="equal">
      <formula>"-"</formula>
    </cfRule>
    <cfRule type="cellIs" dxfId="690" priority="642" operator="greaterThanOrEqual">
      <formula>$T$279*1.2</formula>
    </cfRule>
  </conditionalFormatting>
  <conditionalFormatting sqref="T872">
    <cfRule type="cellIs" priority="639" stopIfTrue="1" operator="equal">
      <formula>"-"</formula>
    </cfRule>
    <cfRule type="cellIs" dxfId="689" priority="640" operator="greaterThanOrEqual">
      <formula>$T$279*1.2</formula>
    </cfRule>
  </conditionalFormatting>
  <conditionalFormatting sqref="T880">
    <cfRule type="cellIs" priority="637" stopIfTrue="1" operator="equal">
      <formula>"-"</formula>
    </cfRule>
    <cfRule type="cellIs" dxfId="688" priority="638" operator="greaterThanOrEqual">
      <formula>$T$279*1.2</formula>
    </cfRule>
  </conditionalFormatting>
  <conditionalFormatting sqref="T888">
    <cfRule type="cellIs" priority="635" stopIfTrue="1" operator="equal">
      <formula>"-"</formula>
    </cfRule>
    <cfRule type="cellIs" dxfId="687" priority="636" operator="greaterThanOrEqual">
      <formula>$T$279*1.2</formula>
    </cfRule>
  </conditionalFormatting>
  <conditionalFormatting sqref="T896">
    <cfRule type="cellIs" priority="633" stopIfTrue="1" operator="equal">
      <formula>"-"</formula>
    </cfRule>
  </conditionalFormatting>
  <conditionalFormatting sqref="K901:L901">
    <cfRule type="cellIs" dxfId="686" priority="632" operator="greaterThanOrEqual">
      <formula>1000</formula>
    </cfRule>
  </conditionalFormatting>
  <conditionalFormatting sqref="K900:L900">
    <cfRule type="cellIs" dxfId="685" priority="631" operator="greaterThanOrEqual">
      <formula>100</formula>
    </cfRule>
  </conditionalFormatting>
  <conditionalFormatting sqref="C904:S904">
    <cfRule type="cellIs" priority="601" stopIfTrue="1" operator="equal">
      <formula>"-"</formula>
    </cfRule>
    <cfRule type="cellIs" dxfId="684" priority="630" operator="greaterThanOrEqual">
      <formula>$T904*1.2</formula>
    </cfRule>
  </conditionalFormatting>
  <conditionalFormatting sqref="C901">
    <cfRule type="cellIs" dxfId="683" priority="629" operator="greaterThanOrEqual">
      <formula>1000</formula>
    </cfRule>
  </conditionalFormatting>
  <conditionalFormatting sqref="C900">
    <cfRule type="cellIs" dxfId="682" priority="628" operator="greaterThanOrEqual">
      <formula>100</formula>
    </cfRule>
  </conditionalFormatting>
  <conditionalFormatting sqref="D901">
    <cfRule type="cellIs" dxfId="681" priority="627" operator="greaterThanOrEqual">
      <formula>1000</formula>
    </cfRule>
  </conditionalFormatting>
  <conditionalFormatting sqref="D900">
    <cfRule type="cellIs" dxfId="680" priority="626" operator="greaterThanOrEqual">
      <formula>100</formula>
    </cfRule>
  </conditionalFormatting>
  <conditionalFormatting sqref="E901">
    <cfRule type="cellIs" dxfId="679" priority="625" operator="greaterThanOrEqual">
      <formula>1000</formula>
    </cfRule>
  </conditionalFormatting>
  <conditionalFormatting sqref="E900">
    <cfRule type="cellIs" dxfId="678" priority="624" operator="greaterThanOrEqual">
      <formula>100</formula>
    </cfRule>
  </conditionalFormatting>
  <conditionalFormatting sqref="F901">
    <cfRule type="cellIs" dxfId="677" priority="623" operator="greaterThanOrEqual">
      <formula>1000</formula>
    </cfRule>
  </conditionalFormatting>
  <conditionalFormatting sqref="F900">
    <cfRule type="cellIs" dxfId="676" priority="622" operator="greaterThanOrEqual">
      <formula>100</formula>
    </cfRule>
  </conditionalFormatting>
  <conditionalFormatting sqref="G901">
    <cfRule type="cellIs" dxfId="675" priority="621" operator="greaterThanOrEqual">
      <formula>1000</formula>
    </cfRule>
  </conditionalFormatting>
  <conditionalFormatting sqref="G900">
    <cfRule type="cellIs" dxfId="674" priority="620" operator="greaterThanOrEqual">
      <formula>100</formula>
    </cfRule>
  </conditionalFormatting>
  <conditionalFormatting sqref="H901">
    <cfRule type="cellIs" dxfId="673" priority="619" operator="greaterThanOrEqual">
      <formula>1000</formula>
    </cfRule>
  </conditionalFormatting>
  <conditionalFormatting sqref="H900">
    <cfRule type="cellIs" dxfId="672" priority="618" operator="greaterThanOrEqual">
      <formula>100</formula>
    </cfRule>
  </conditionalFormatting>
  <conditionalFormatting sqref="I901">
    <cfRule type="cellIs" dxfId="671" priority="617" operator="greaterThanOrEqual">
      <formula>1000</formula>
    </cfRule>
  </conditionalFormatting>
  <conditionalFormatting sqref="I900">
    <cfRule type="cellIs" dxfId="670" priority="616" operator="greaterThanOrEqual">
      <formula>100</formula>
    </cfRule>
  </conditionalFormatting>
  <conditionalFormatting sqref="J901">
    <cfRule type="cellIs" dxfId="669" priority="615" operator="greaterThanOrEqual">
      <formula>1000</formula>
    </cfRule>
  </conditionalFormatting>
  <conditionalFormatting sqref="J900">
    <cfRule type="cellIs" dxfId="668" priority="614" operator="greaterThanOrEqual">
      <formula>100</formula>
    </cfRule>
  </conditionalFormatting>
  <conditionalFormatting sqref="M901">
    <cfRule type="cellIs" dxfId="667" priority="613" operator="greaterThanOrEqual">
      <formula>1000</formula>
    </cfRule>
  </conditionalFormatting>
  <conditionalFormatting sqref="M900">
    <cfRule type="cellIs" dxfId="666" priority="612" operator="greaterThanOrEqual">
      <formula>100</formula>
    </cfRule>
  </conditionalFormatting>
  <conditionalFormatting sqref="N901">
    <cfRule type="cellIs" dxfId="665" priority="611" operator="greaterThanOrEqual">
      <formula>1000</formula>
    </cfRule>
  </conditionalFormatting>
  <conditionalFormatting sqref="N900">
    <cfRule type="cellIs" dxfId="664" priority="610" operator="greaterThanOrEqual">
      <formula>100</formula>
    </cfRule>
  </conditionalFormatting>
  <conditionalFormatting sqref="O901">
    <cfRule type="cellIs" dxfId="663" priority="609" operator="greaterThanOrEqual">
      <formula>1000</formula>
    </cfRule>
  </conditionalFormatting>
  <conditionalFormatting sqref="O900">
    <cfRule type="cellIs" dxfId="662" priority="608" operator="greaterThanOrEqual">
      <formula>100</formula>
    </cfRule>
  </conditionalFormatting>
  <conditionalFormatting sqref="P901">
    <cfRule type="cellIs" dxfId="661" priority="607" operator="greaterThanOrEqual">
      <formula>1000</formula>
    </cfRule>
  </conditionalFormatting>
  <conditionalFormatting sqref="P900">
    <cfRule type="cellIs" dxfId="660" priority="606" operator="greaterThanOrEqual">
      <formula>100</formula>
    </cfRule>
  </conditionalFormatting>
  <conditionalFormatting sqref="Q901">
    <cfRule type="cellIs" dxfId="659" priority="605" operator="greaterThanOrEqual">
      <formula>1000</formula>
    </cfRule>
  </conditionalFormatting>
  <conditionalFormatting sqref="Q900">
    <cfRule type="cellIs" dxfId="658" priority="604" operator="greaterThanOrEqual">
      <formula>100</formula>
    </cfRule>
  </conditionalFormatting>
  <conditionalFormatting sqref="R901">
    <cfRule type="cellIs" dxfId="657" priority="603" operator="greaterThanOrEqual">
      <formula>1000</formula>
    </cfRule>
  </conditionalFormatting>
  <conditionalFormatting sqref="R900">
    <cfRule type="cellIs" dxfId="656" priority="602" operator="greaterThanOrEqual">
      <formula>100</formula>
    </cfRule>
  </conditionalFormatting>
  <conditionalFormatting sqref="T904">
    <cfRule type="cellIs" priority="599" stopIfTrue="1" operator="equal">
      <formula>"-"</formula>
    </cfRule>
  </conditionalFormatting>
  <conditionalFormatting sqref="N907">
    <cfRule type="cellIs" dxfId="655" priority="598" operator="lessThan">
      <formula>$T907*0.8</formula>
    </cfRule>
  </conditionalFormatting>
  <conditionalFormatting sqref="C909:S909">
    <cfRule type="cellIs" dxfId="654" priority="556" operator="greaterThanOrEqual">
      <formula>5</formula>
    </cfRule>
  </conditionalFormatting>
  <conditionalFormatting sqref="C908:S908">
    <cfRule type="cellIs" dxfId="653" priority="554" operator="greaterThanOrEqual">
      <formula>5</formula>
    </cfRule>
  </conditionalFormatting>
  <conditionalFormatting sqref="C912:S912">
    <cfRule type="cellIs" priority="566" stopIfTrue="1" operator="equal">
      <formula>"-"</formula>
    </cfRule>
    <cfRule type="cellIs" dxfId="652" priority="595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651" priority="597" operator="lessThan">
      <formula>$T915*0.8</formula>
    </cfRule>
  </conditionalFormatting>
  <conditionalFormatting sqref="C911:S911">
    <cfRule type="cellIs" dxfId="650" priority="564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96" stopIfTrue="1" operator="equal">
      <formula>"-"</formula>
    </cfRule>
  </conditionalFormatting>
  <conditionalFormatting sqref="C917:S917">
    <cfRule type="cellIs" dxfId="649" priority="550" operator="greaterThanOrEqual">
      <formula>5</formula>
    </cfRule>
  </conditionalFormatting>
  <conditionalFormatting sqref="C916:S916">
    <cfRule type="cellIs" dxfId="648" priority="549" operator="greaterThanOrEqual">
      <formula>5</formula>
    </cfRule>
  </conditionalFormatting>
  <conditionalFormatting sqref="C920:S920">
    <cfRule type="cellIs" priority="552" stopIfTrue="1" operator="equal">
      <formula>"-"</formula>
    </cfRule>
    <cfRule type="cellIs" dxfId="647" priority="553" operator="greaterThan">
      <formula>$T920*1.2</formula>
    </cfRule>
  </conditionalFormatting>
  <conditionalFormatting sqref="C919:S919">
    <cfRule type="cellIs" dxfId="646" priority="551" operator="greaterThan">
      <formula>0</formula>
    </cfRule>
  </conditionalFormatting>
  <conditionalFormatting sqref="C925:S925">
    <cfRule type="cellIs" dxfId="645" priority="545" operator="greaterThanOrEqual">
      <formula>5</formula>
    </cfRule>
  </conditionalFormatting>
  <conditionalFormatting sqref="C924:S924">
    <cfRule type="cellIs" dxfId="644" priority="544" operator="greaterThanOrEqual">
      <formula>5</formula>
    </cfRule>
  </conditionalFormatting>
  <conditionalFormatting sqref="C928:S928">
    <cfRule type="cellIs" priority="547" stopIfTrue="1" operator="equal">
      <formula>"-"</formula>
    </cfRule>
    <cfRule type="cellIs" dxfId="643" priority="548" operator="greaterThan">
      <formula>$T928*1.2</formula>
    </cfRule>
  </conditionalFormatting>
  <conditionalFormatting sqref="C927:S927">
    <cfRule type="cellIs" dxfId="642" priority="546" operator="greaterThan">
      <formula>0</formula>
    </cfRule>
  </conditionalFormatting>
  <conditionalFormatting sqref="C933:S933">
    <cfRule type="cellIs" dxfId="641" priority="540" operator="greaterThanOrEqual">
      <formula>5</formula>
    </cfRule>
  </conditionalFormatting>
  <conditionalFormatting sqref="C932:S932">
    <cfRule type="cellIs" dxfId="640" priority="539" operator="greaterThanOrEqual">
      <formula>5</formula>
    </cfRule>
  </conditionalFormatting>
  <conditionalFormatting sqref="C936:S936">
    <cfRule type="cellIs" priority="542" stopIfTrue="1" operator="equal">
      <formula>"-"</formula>
    </cfRule>
    <cfRule type="cellIs" dxfId="639" priority="543" operator="greaterThan">
      <formula>$T936*1.2</formula>
    </cfRule>
  </conditionalFormatting>
  <conditionalFormatting sqref="C935:S935">
    <cfRule type="cellIs" dxfId="638" priority="541" operator="greaterThan">
      <formula>0</formula>
    </cfRule>
  </conditionalFormatting>
  <conditionalFormatting sqref="C941:S941">
    <cfRule type="cellIs" dxfId="637" priority="535" operator="greaterThanOrEqual">
      <formula>5</formula>
    </cfRule>
  </conditionalFormatting>
  <conditionalFormatting sqref="C940:S940">
    <cfRule type="cellIs" dxfId="636" priority="534" operator="greaterThanOrEqual">
      <formula>5</formula>
    </cfRule>
  </conditionalFormatting>
  <conditionalFormatting sqref="C944:S944">
    <cfRule type="cellIs" priority="537" stopIfTrue="1" operator="equal">
      <formula>"-"</formula>
    </cfRule>
    <cfRule type="cellIs" dxfId="635" priority="538" operator="greaterThan">
      <formula>$T944*1.2</formula>
    </cfRule>
  </conditionalFormatting>
  <conditionalFormatting sqref="C943:S943">
    <cfRule type="cellIs" dxfId="634" priority="536" operator="greaterThan">
      <formula>0</formula>
    </cfRule>
  </conditionalFormatting>
  <conditionalFormatting sqref="C949:S949">
    <cfRule type="cellIs" dxfId="633" priority="530" operator="greaterThanOrEqual">
      <formula>5</formula>
    </cfRule>
  </conditionalFormatting>
  <conditionalFormatting sqref="C948:S948">
    <cfRule type="cellIs" dxfId="632" priority="529" operator="greaterThanOrEqual">
      <formula>5</formula>
    </cfRule>
  </conditionalFormatting>
  <conditionalFormatting sqref="C952:S952">
    <cfRule type="cellIs" priority="532" stopIfTrue="1" operator="equal">
      <formula>"-"</formula>
    </cfRule>
    <cfRule type="cellIs" dxfId="631" priority="533" operator="greaterThan">
      <formula>$T952*1.2</formula>
    </cfRule>
  </conditionalFormatting>
  <conditionalFormatting sqref="C951:S951">
    <cfRule type="cellIs" dxfId="630" priority="531" operator="greaterThan">
      <formula>0</formula>
    </cfRule>
  </conditionalFormatting>
  <conditionalFormatting sqref="C957:S957">
    <cfRule type="cellIs" dxfId="629" priority="525" operator="greaterThanOrEqual">
      <formula>5</formula>
    </cfRule>
  </conditionalFormatting>
  <conditionalFormatting sqref="C956:S956">
    <cfRule type="cellIs" dxfId="628" priority="524" operator="greaterThanOrEqual">
      <formula>5</formula>
    </cfRule>
  </conditionalFormatting>
  <conditionalFormatting sqref="C960:S960">
    <cfRule type="cellIs" priority="527" stopIfTrue="1" operator="equal">
      <formula>"-"</formula>
    </cfRule>
    <cfRule type="cellIs" dxfId="627" priority="528" operator="greaterThan">
      <formula>$T960*1.2</formula>
    </cfRule>
  </conditionalFormatting>
  <conditionalFormatting sqref="C959:S959">
    <cfRule type="cellIs" dxfId="626" priority="526" operator="greaterThan">
      <formula>0</formula>
    </cfRule>
  </conditionalFormatting>
  <conditionalFormatting sqref="C965:S965">
    <cfRule type="cellIs" dxfId="625" priority="520" operator="greaterThanOrEqual">
      <formula>5</formula>
    </cfRule>
  </conditionalFormatting>
  <conditionalFormatting sqref="C964:S964">
    <cfRule type="cellIs" dxfId="624" priority="519" operator="greaterThanOrEqual">
      <formula>5</formula>
    </cfRule>
  </conditionalFormatting>
  <conditionalFormatting sqref="C968:S968">
    <cfRule type="cellIs" priority="522" stopIfTrue="1" operator="equal">
      <formula>"-"</formula>
    </cfRule>
    <cfRule type="cellIs" dxfId="623" priority="523" operator="greaterThan">
      <formula>$T968*1.2</formula>
    </cfRule>
  </conditionalFormatting>
  <conditionalFormatting sqref="C967:S967">
    <cfRule type="cellIs" dxfId="622" priority="521" operator="greaterThan">
      <formula>0</formula>
    </cfRule>
  </conditionalFormatting>
  <conditionalFormatting sqref="C4:S4">
    <cfRule type="top10" dxfId="621" priority="518" rank="3"/>
  </conditionalFormatting>
  <conditionalFormatting sqref="C5:S5">
    <cfRule type="top10" dxfId="620" priority="517" rank="3"/>
  </conditionalFormatting>
  <conditionalFormatting sqref="C6:S6">
    <cfRule type="top10" dxfId="619" priority="516" rank="3"/>
  </conditionalFormatting>
  <conditionalFormatting sqref="C973:S973">
    <cfRule type="cellIs" dxfId="618" priority="512" operator="greaterThanOrEqual">
      <formula>5</formula>
    </cfRule>
  </conditionalFormatting>
  <conditionalFormatting sqref="C972:S972">
    <cfRule type="cellIs" dxfId="617" priority="511" operator="greaterThanOrEqual">
      <formula>5</formula>
    </cfRule>
  </conditionalFormatting>
  <conditionalFormatting sqref="C976:S976">
    <cfRule type="cellIs" priority="514" stopIfTrue="1" operator="equal">
      <formula>"-"</formula>
    </cfRule>
    <cfRule type="cellIs" dxfId="616" priority="515" operator="greaterThan">
      <formula>$T976*1.2</formula>
    </cfRule>
  </conditionalFormatting>
  <conditionalFormatting sqref="C975:S975">
    <cfRule type="cellIs" dxfId="615" priority="510" operator="greaterThan">
      <formula>0</formula>
    </cfRule>
  </conditionalFormatting>
  <conditionalFormatting sqref="C981:S981">
    <cfRule type="cellIs" dxfId="614" priority="507" operator="greaterThanOrEqual">
      <formula>5</formula>
    </cfRule>
  </conditionalFormatting>
  <conditionalFormatting sqref="C980:S980">
    <cfRule type="cellIs" dxfId="613" priority="506" operator="greaterThanOrEqual">
      <formula>5</formula>
    </cfRule>
  </conditionalFormatting>
  <conditionalFormatting sqref="C984:S984">
    <cfRule type="cellIs" priority="508" stopIfTrue="1" operator="equal">
      <formula>"-"</formula>
    </cfRule>
    <cfRule type="cellIs" dxfId="612" priority="509" operator="greaterThan">
      <formula>$T984*1.2</formula>
    </cfRule>
  </conditionalFormatting>
  <conditionalFormatting sqref="C983:S983">
    <cfRule type="cellIs" dxfId="611" priority="505" operator="greaterThan">
      <formula>0</formula>
    </cfRule>
  </conditionalFormatting>
  <conditionalFormatting sqref="C989:S989">
    <cfRule type="cellIs" dxfId="610" priority="502" operator="greaterThanOrEqual">
      <formula>5</formula>
    </cfRule>
  </conditionalFormatting>
  <conditionalFormatting sqref="C988:S988">
    <cfRule type="cellIs" dxfId="609" priority="501" operator="greaterThanOrEqual">
      <formula>5</formula>
    </cfRule>
  </conditionalFormatting>
  <conditionalFormatting sqref="C992:S992">
    <cfRule type="cellIs" priority="503" stopIfTrue="1" operator="equal">
      <formula>"-"</formula>
    </cfRule>
    <cfRule type="cellIs" dxfId="608" priority="504" operator="greaterThan">
      <formula>$T992*1.2</formula>
    </cfRule>
  </conditionalFormatting>
  <conditionalFormatting sqref="C991:S991">
    <cfRule type="cellIs" dxfId="607" priority="499" operator="greaterThan">
      <formula>0</formula>
    </cfRule>
  </conditionalFormatting>
  <conditionalFormatting sqref="C997:S997">
    <cfRule type="cellIs" dxfId="606" priority="496" operator="greaterThanOrEqual">
      <formula>5</formula>
    </cfRule>
  </conditionalFormatting>
  <conditionalFormatting sqref="C996:S996">
    <cfRule type="cellIs" dxfId="605" priority="495" operator="greaterThanOrEqual">
      <formula>5</formula>
    </cfRule>
  </conditionalFormatting>
  <conditionalFormatting sqref="C1000:S1000">
    <cfRule type="cellIs" priority="497" stopIfTrue="1" operator="equal">
      <formula>"-"</formula>
    </cfRule>
    <cfRule type="cellIs" dxfId="604" priority="498" operator="greaterThan">
      <formula>$T1000*1.2</formula>
    </cfRule>
  </conditionalFormatting>
  <conditionalFormatting sqref="C999:S999">
    <cfRule type="cellIs" dxfId="603" priority="494" operator="greaterThan">
      <formula>0</formula>
    </cfRule>
  </conditionalFormatting>
  <conditionalFormatting sqref="C1005:S1005">
    <cfRule type="cellIs" dxfId="602" priority="491" operator="greaterThanOrEqual">
      <formula>5</formula>
    </cfRule>
  </conditionalFormatting>
  <conditionalFormatting sqref="C1004:S1004">
    <cfRule type="cellIs" dxfId="601" priority="490" operator="greaterThanOrEqual">
      <formula>5</formula>
    </cfRule>
  </conditionalFormatting>
  <conditionalFormatting sqref="C1008:S1008">
    <cfRule type="cellIs" priority="492" stopIfTrue="1" operator="equal">
      <formula>"-"</formula>
    </cfRule>
    <cfRule type="cellIs" dxfId="600" priority="493" operator="greaterThan">
      <formula>$T1008*1.2</formula>
    </cfRule>
  </conditionalFormatting>
  <conditionalFormatting sqref="C1007:S1007">
    <cfRule type="cellIs" dxfId="599" priority="489" operator="greaterThan">
      <formula>0</formula>
    </cfRule>
  </conditionalFormatting>
  <conditionalFormatting sqref="C1013:S1013">
    <cfRule type="cellIs" dxfId="598" priority="483" operator="greaterThanOrEqual">
      <formula>5</formula>
    </cfRule>
  </conditionalFormatting>
  <conditionalFormatting sqref="C1012:S1012">
    <cfRule type="cellIs" dxfId="597" priority="485" operator="greaterThanOrEqual">
      <formula>5</formula>
    </cfRule>
  </conditionalFormatting>
  <conditionalFormatting sqref="C1016:S1016">
    <cfRule type="cellIs" priority="487" stopIfTrue="1" operator="equal">
      <formula>"-"</formula>
    </cfRule>
    <cfRule type="cellIs" dxfId="596" priority="488" operator="greaterThan">
      <formula>$T1016*1.2</formula>
    </cfRule>
  </conditionalFormatting>
  <conditionalFormatting sqref="C1015:S1015">
    <cfRule type="cellIs" dxfId="595" priority="484" operator="greaterThan">
      <formula>0</formula>
    </cfRule>
  </conditionalFormatting>
  <conditionalFormatting sqref="C1014:S1014">
    <cfRule type="cellIs" dxfId="594" priority="486" operator="greaterThanOrEqual">
      <formula>5</formula>
    </cfRule>
  </conditionalFormatting>
  <conditionalFormatting sqref="C1021:S1021">
    <cfRule type="cellIs" dxfId="593" priority="477" operator="greaterThanOrEqual">
      <formula>5</formula>
    </cfRule>
  </conditionalFormatting>
  <conditionalFormatting sqref="C1020:S1020">
    <cfRule type="cellIs" dxfId="592" priority="479" operator="greaterThanOrEqual">
      <formula>5</formula>
    </cfRule>
  </conditionalFormatting>
  <conditionalFormatting sqref="C1024:S1024">
    <cfRule type="cellIs" priority="481" stopIfTrue="1" operator="equal">
      <formula>"-"</formula>
    </cfRule>
    <cfRule type="cellIs" dxfId="591" priority="482" operator="greaterThan">
      <formula>$T1024*1.2</formula>
    </cfRule>
  </conditionalFormatting>
  <conditionalFormatting sqref="C1023:S1023">
    <cfRule type="cellIs" dxfId="590" priority="478" operator="greaterThan">
      <formula>0</formula>
    </cfRule>
  </conditionalFormatting>
  <conditionalFormatting sqref="C1022:S1022">
    <cfRule type="cellIs" dxfId="589" priority="480" operator="greaterThanOrEqual">
      <formula>5</formula>
    </cfRule>
  </conditionalFormatting>
  <conditionalFormatting sqref="C1029:S1029">
    <cfRule type="cellIs" dxfId="588" priority="471" operator="greaterThanOrEqual">
      <formula>5</formula>
    </cfRule>
  </conditionalFormatting>
  <conditionalFormatting sqref="C1028:S1028">
    <cfRule type="cellIs" dxfId="587" priority="473" operator="greaterThanOrEqual">
      <formula>5</formula>
    </cfRule>
  </conditionalFormatting>
  <conditionalFormatting sqref="C1032:S1032">
    <cfRule type="cellIs" priority="475" stopIfTrue="1" operator="equal">
      <formula>"-"</formula>
    </cfRule>
    <cfRule type="cellIs" dxfId="586" priority="476" operator="greaterThan">
      <formula>$T1032*1.2</formula>
    </cfRule>
  </conditionalFormatting>
  <conditionalFormatting sqref="C1031:S1031">
    <cfRule type="cellIs" dxfId="585" priority="472" operator="greaterThan">
      <formula>0</formula>
    </cfRule>
  </conditionalFormatting>
  <conditionalFormatting sqref="C1030:S1030">
    <cfRule type="cellIs" dxfId="584" priority="474" operator="greaterThanOrEqual">
      <formula>5</formula>
    </cfRule>
  </conditionalFormatting>
  <conditionalFormatting sqref="C1037:S1037">
    <cfRule type="cellIs" dxfId="583" priority="465" operator="greaterThanOrEqual">
      <formula>5</formula>
    </cfRule>
  </conditionalFormatting>
  <conditionalFormatting sqref="C1036:S1036">
    <cfRule type="cellIs" dxfId="582" priority="467" operator="greaterThanOrEqual">
      <formula>5</formula>
    </cfRule>
  </conditionalFormatting>
  <conditionalFormatting sqref="C1040:S1040">
    <cfRule type="cellIs" priority="469" stopIfTrue="1" operator="equal">
      <formula>"-"</formula>
    </cfRule>
    <cfRule type="cellIs" dxfId="581" priority="470" operator="greaterThan">
      <formula>$T1040*1.2</formula>
    </cfRule>
  </conditionalFormatting>
  <conditionalFormatting sqref="C1039:S1039">
    <cfRule type="cellIs" dxfId="580" priority="466" operator="greaterThan">
      <formula>0</formula>
    </cfRule>
  </conditionalFormatting>
  <conditionalFormatting sqref="C1038:S1038">
    <cfRule type="cellIs" dxfId="579" priority="468" operator="greaterThanOrEqual">
      <formula>5</formula>
    </cfRule>
  </conditionalFormatting>
  <conditionalFormatting sqref="C1045:S1045">
    <cfRule type="cellIs" dxfId="578" priority="459" operator="greaterThanOrEqual">
      <formula>5</formula>
    </cfRule>
  </conditionalFormatting>
  <conditionalFormatting sqref="C1044:S1044">
    <cfRule type="cellIs" dxfId="577" priority="461" operator="greaterThanOrEqual">
      <formula>5</formula>
    </cfRule>
  </conditionalFormatting>
  <conditionalFormatting sqref="C1048:S1048">
    <cfRule type="cellIs" priority="463" stopIfTrue="1" operator="equal">
      <formula>"-"</formula>
    </cfRule>
    <cfRule type="cellIs" dxfId="576" priority="464" operator="greaterThan">
      <formula>$T1048*1.2</formula>
    </cfRule>
  </conditionalFormatting>
  <conditionalFormatting sqref="C1047:S1047">
    <cfRule type="cellIs" dxfId="575" priority="460" operator="greaterThan">
      <formula>0</formula>
    </cfRule>
  </conditionalFormatting>
  <conditionalFormatting sqref="C1046:S1046">
    <cfRule type="cellIs" dxfId="574" priority="462" operator="greaterThanOrEqual">
      <formula>5</formula>
    </cfRule>
  </conditionalFormatting>
  <conditionalFormatting sqref="C1053:S1053">
    <cfRule type="cellIs" dxfId="573" priority="453" operator="greaterThanOrEqual">
      <formula>5</formula>
    </cfRule>
  </conditionalFormatting>
  <conditionalFormatting sqref="C1052:S1052">
    <cfRule type="cellIs" dxfId="572" priority="455" operator="greaterThanOrEqual">
      <formula>5</formula>
    </cfRule>
  </conditionalFormatting>
  <conditionalFormatting sqref="C1056:S1056">
    <cfRule type="cellIs" priority="457" stopIfTrue="1" operator="equal">
      <formula>"-"</formula>
    </cfRule>
    <cfRule type="cellIs" dxfId="571" priority="458" operator="greaterThan">
      <formula>$T1056*1.2</formula>
    </cfRule>
  </conditionalFormatting>
  <conditionalFormatting sqref="C1055:S1055">
    <cfRule type="cellIs" dxfId="570" priority="454" operator="greaterThan">
      <formula>0</formula>
    </cfRule>
  </conditionalFormatting>
  <conditionalFormatting sqref="C1054:S1054">
    <cfRule type="cellIs" dxfId="569" priority="456" operator="greaterThanOrEqual">
      <formula>5</formula>
    </cfRule>
  </conditionalFormatting>
  <conditionalFormatting sqref="C1061:S1061">
    <cfRule type="cellIs" dxfId="568" priority="447" operator="greaterThanOrEqual">
      <formula>5</formula>
    </cfRule>
  </conditionalFormatting>
  <conditionalFormatting sqref="C1060:S1060">
    <cfRule type="cellIs" dxfId="567" priority="449" operator="greaterThanOrEqual">
      <formula>5</formula>
    </cfRule>
  </conditionalFormatting>
  <conditionalFormatting sqref="C1064:S1064">
    <cfRule type="cellIs" priority="451" stopIfTrue="1" operator="equal">
      <formula>"-"</formula>
    </cfRule>
    <cfRule type="cellIs" dxfId="566" priority="452" operator="greaterThan">
      <formula>$T1064*1.2</formula>
    </cfRule>
  </conditionalFormatting>
  <conditionalFormatting sqref="C1062:S1062">
    <cfRule type="cellIs" dxfId="565" priority="450" operator="greaterThanOrEqual">
      <formula>5</formula>
    </cfRule>
  </conditionalFormatting>
  <conditionalFormatting sqref="C1063:S1063">
    <cfRule type="cellIs" dxfId="564" priority="446" operator="greaterThan">
      <formula>0</formula>
    </cfRule>
  </conditionalFormatting>
  <conditionalFormatting sqref="C1069:S1069">
    <cfRule type="cellIs" dxfId="563" priority="441" operator="greaterThanOrEqual">
      <formula>5</formula>
    </cfRule>
  </conditionalFormatting>
  <conditionalFormatting sqref="C1068:S1068">
    <cfRule type="cellIs" dxfId="562" priority="442" operator="greaterThanOrEqual">
      <formula>5</formula>
    </cfRule>
  </conditionalFormatting>
  <conditionalFormatting sqref="C1072:S1072">
    <cfRule type="cellIs" priority="444" stopIfTrue="1" operator="equal">
      <formula>"-"</formula>
    </cfRule>
    <cfRule type="cellIs" dxfId="561" priority="445" operator="greaterThan">
      <formula>$T1072*1.2</formula>
    </cfRule>
  </conditionalFormatting>
  <conditionalFormatting sqref="C1070:S1070">
    <cfRule type="cellIs" dxfId="560" priority="443" operator="greaterThanOrEqual">
      <formula>5</formula>
    </cfRule>
  </conditionalFormatting>
  <conditionalFormatting sqref="C1071:S1071">
    <cfRule type="cellIs" dxfId="559" priority="440" operator="greaterThan">
      <formula>0</formula>
    </cfRule>
  </conditionalFormatting>
  <conditionalFormatting sqref="C1077:S1077">
    <cfRule type="cellIs" dxfId="558" priority="435" operator="greaterThanOrEqual">
      <formula>5</formula>
    </cfRule>
  </conditionalFormatting>
  <conditionalFormatting sqref="C1076:S1076">
    <cfRule type="cellIs" dxfId="557" priority="436" operator="greaterThanOrEqual">
      <formula>5</formula>
    </cfRule>
  </conditionalFormatting>
  <conditionalFormatting sqref="C1080:S1080">
    <cfRule type="cellIs" priority="438" stopIfTrue="1" operator="equal">
      <formula>"-"</formula>
    </cfRule>
    <cfRule type="cellIs" dxfId="556" priority="439" operator="greaterThan">
      <formula>$T1080*1.2</formula>
    </cfRule>
  </conditionalFormatting>
  <conditionalFormatting sqref="C1078:S1078">
    <cfRule type="cellIs" dxfId="555" priority="437" operator="greaterThanOrEqual">
      <formula>5</formula>
    </cfRule>
  </conditionalFormatting>
  <conditionalFormatting sqref="C1079:S1079">
    <cfRule type="cellIs" dxfId="554" priority="434" operator="greaterThan">
      <formula>0</formula>
    </cfRule>
  </conditionalFormatting>
  <conditionalFormatting sqref="C1085:S1085">
    <cfRule type="cellIs" dxfId="553" priority="429" operator="greaterThanOrEqual">
      <formula>5</formula>
    </cfRule>
  </conditionalFormatting>
  <conditionalFormatting sqref="C1084:S1084">
    <cfRule type="cellIs" dxfId="552" priority="430" operator="greaterThanOrEqual">
      <formula>5</formula>
    </cfRule>
  </conditionalFormatting>
  <conditionalFormatting sqref="C1088:S1088">
    <cfRule type="cellIs" priority="432" stopIfTrue="1" operator="equal">
      <formula>"-"</formula>
    </cfRule>
    <cfRule type="cellIs" dxfId="551" priority="433" operator="greaterThan">
      <formula>$T1088*1.2</formula>
    </cfRule>
  </conditionalFormatting>
  <conditionalFormatting sqref="C1086:S1086">
    <cfRule type="cellIs" dxfId="550" priority="431" operator="greaterThanOrEqual">
      <formula>5</formula>
    </cfRule>
  </conditionalFormatting>
  <conditionalFormatting sqref="C1087:S1087">
    <cfRule type="cellIs" dxfId="549" priority="428" operator="greaterThan">
      <formula>0</formula>
    </cfRule>
  </conditionalFormatting>
  <conditionalFormatting sqref="C1093:S1093">
    <cfRule type="cellIs" dxfId="548" priority="423" operator="greaterThanOrEqual">
      <formula>5</formula>
    </cfRule>
  </conditionalFormatting>
  <conditionalFormatting sqref="C1092:S1092">
    <cfRule type="cellIs" dxfId="547" priority="424" operator="greaterThanOrEqual">
      <formula>5</formula>
    </cfRule>
  </conditionalFormatting>
  <conditionalFormatting sqref="C1096:S1096">
    <cfRule type="cellIs" priority="426" stopIfTrue="1" operator="equal">
      <formula>"-"</formula>
    </cfRule>
    <cfRule type="cellIs" dxfId="546" priority="427" operator="greaterThan">
      <formula>$T1096*1.2</formula>
    </cfRule>
  </conditionalFormatting>
  <conditionalFormatting sqref="C1094:S1094">
    <cfRule type="cellIs" dxfId="545" priority="425" operator="greaterThanOrEqual">
      <formula>5</formula>
    </cfRule>
  </conditionalFormatting>
  <conditionalFormatting sqref="C1095:S1095">
    <cfRule type="cellIs" dxfId="544" priority="422" operator="greaterThan">
      <formula>0</formula>
    </cfRule>
  </conditionalFormatting>
  <conditionalFormatting sqref="C1101:S1101">
    <cfRule type="cellIs" dxfId="543" priority="417" operator="greaterThanOrEqual">
      <formula>5</formula>
    </cfRule>
  </conditionalFormatting>
  <conditionalFormatting sqref="C1100:S1100">
    <cfRule type="cellIs" dxfId="542" priority="418" operator="greaterThanOrEqual">
      <formula>5</formula>
    </cfRule>
  </conditionalFormatting>
  <conditionalFormatting sqref="C1104:S1104">
    <cfRule type="cellIs" priority="420" stopIfTrue="1" operator="equal">
      <formula>"-"</formula>
    </cfRule>
    <cfRule type="cellIs" dxfId="541" priority="421" operator="greaterThan">
      <formula>$T1104*1.2</formula>
    </cfRule>
  </conditionalFormatting>
  <conditionalFormatting sqref="C1102:S1102">
    <cfRule type="cellIs" dxfId="540" priority="419" operator="greaterThanOrEqual">
      <formula>5</formula>
    </cfRule>
  </conditionalFormatting>
  <conditionalFormatting sqref="C1103:S1103">
    <cfRule type="cellIs" dxfId="539" priority="416" operator="greaterThan">
      <formula>0</formula>
    </cfRule>
  </conditionalFormatting>
  <conditionalFormatting sqref="C1109:S1109">
    <cfRule type="cellIs" dxfId="538" priority="411" operator="greaterThanOrEqual">
      <formula>5</formula>
    </cfRule>
  </conditionalFormatting>
  <conditionalFormatting sqref="C1108:S1108">
    <cfRule type="cellIs" dxfId="537" priority="412" operator="greaterThanOrEqual">
      <formula>5</formula>
    </cfRule>
  </conditionalFormatting>
  <conditionalFormatting sqref="C1112:S1112">
    <cfRule type="cellIs" priority="414" stopIfTrue="1" operator="equal">
      <formula>"-"</formula>
    </cfRule>
    <cfRule type="cellIs" dxfId="536" priority="415" operator="greaterThan">
      <formula>$T1112*1.2</formula>
    </cfRule>
  </conditionalFormatting>
  <conditionalFormatting sqref="C1110:S1110">
    <cfRule type="cellIs" dxfId="535" priority="413" operator="greaterThanOrEqual">
      <formula>5</formula>
    </cfRule>
  </conditionalFormatting>
  <conditionalFormatting sqref="C1111:S1111">
    <cfRule type="cellIs" dxfId="534" priority="410" operator="greaterThan">
      <formula>0</formula>
    </cfRule>
  </conditionalFormatting>
  <conditionalFormatting sqref="C1120:S1120">
    <cfRule type="cellIs" priority="408" stopIfTrue="1" operator="equal">
      <formula>"-"</formula>
    </cfRule>
    <cfRule type="cellIs" dxfId="533" priority="409" operator="greaterThan">
      <formula>$T1120*1.2</formula>
    </cfRule>
  </conditionalFormatting>
  <conditionalFormatting sqref="C1119:S1119">
    <cfRule type="cellIs" dxfId="532" priority="404" operator="greaterThan">
      <formula>0</formula>
    </cfRule>
  </conditionalFormatting>
  <conditionalFormatting sqref="C1116:S1116">
    <cfRule type="cellIs" dxfId="531" priority="403" operator="greaterThan">
      <formula>0</formula>
    </cfRule>
  </conditionalFormatting>
  <conditionalFormatting sqref="C1117:S1117">
    <cfRule type="cellIs" dxfId="530" priority="402" operator="greaterThan">
      <formula>0</formula>
    </cfRule>
  </conditionalFormatting>
  <conditionalFormatting sqref="C1118:S1118">
    <cfRule type="cellIs" dxfId="529" priority="401" operator="greaterThan">
      <formula>0</formula>
    </cfRule>
  </conditionalFormatting>
  <conditionalFormatting sqref="C1121:S1121">
    <cfRule type="cellIs" dxfId="528" priority="400" operator="greaterThan">
      <formula>0</formula>
    </cfRule>
  </conditionalFormatting>
  <conditionalFormatting sqref="C1128:S1128">
    <cfRule type="cellIs" priority="398" stopIfTrue="1" operator="equal">
      <formula>"-"</formula>
    </cfRule>
    <cfRule type="cellIs" dxfId="527" priority="399" operator="greaterThan">
      <formula>$T1128*1.2</formula>
    </cfRule>
  </conditionalFormatting>
  <conditionalFormatting sqref="C1127:S1127">
    <cfRule type="cellIs" dxfId="526" priority="397" operator="greaterThan">
      <formula>0</formula>
    </cfRule>
  </conditionalFormatting>
  <conditionalFormatting sqref="C1124:S1124">
    <cfRule type="cellIs" dxfId="525" priority="396" operator="greaterThan">
      <formula>0</formula>
    </cfRule>
  </conditionalFormatting>
  <conditionalFormatting sqref="C1125:S1125">
    <cfRule type="cellIs" dxfId="524" priority="395" operator="greaterThan">
      <formula>0</formula>
    </cfRule>
  </conditionalFormatting>
  <conditionalFormatting sqref="C1126:S1126">
    <cfRule type="cellIs" dxfId="523" priority="394" operator="greaterThan">
      <formula>0</formula>
    </cfRule>
  </conditionalFormatting>
  <conditionalFormatting sqref="C1129:S1129">
    <cfRule type="cellIs" dxfId="522" priority="393" operator="greaterThan">
      <formula>0</formula>
    </cfRule>
  </conditionalFormatting>
  <conditionalFormatting sqref="V3:V1048576">
    <cfRule type="containsText" dxfId="521" priority="391" operator="containsText" text="WRONG">
      <formula>NOT(ISERROR(SEARCH("WRONG",V3)))</formula>
    </cfRule>
    <cfRule type="containsText" dxfId="520" priority="392" operator="containsText" text="OK">
      <formula>NOT(ISERROR(SEARCH("OK",V3)))</formula>
    </cfRule>
  </conditionalFormatting>
  <conditionalFormatting sqref="C1136:S1136">
    <cfRule type="cellIs" priority="389" stopIfTrue="1" operator="equal">
      <formula>"-"</formula>
    </cfRule>
    <cfRule type="cellIs" dxfId="519" priority="390" operator="greaterThan">
      <formula>$T1136*1.2</formula>
    </cfRule>
  </conditionalFormatting>
  <conditionalFormatting sqref="C1135:S1135">
    <cfRule type="cellIs" dxfId="518" priority="388" operator="greaterThan">
      <formula>0</formula>
    </cfRule>
  </conditionalFormatting>
  <conditionalFormatting sqref="C1132:S1132">
    <cfRule type="cellIs" dxfId="517" priority="387" operator="greaterThan">
      <formula>0</formula>
    </cfRule>
  </conditionalFormatting>
  <conditionalFormatting sqref="C1133:S1133">
    <cfRule type="cellIs" dxfId="516" priority="386" operator="greaterThan">
      <formula>0</formula>
    </cfRule>
  </conditionalFormatting>
  <conditionalFormatting sqref="C1134:S1134">
    <cfRule type="cellIs" dxfId="515" priority="385" operator="greaterThan">
      <formula>0</formula>
    </cfRule>
  </conditionalFormatting>
  <conditionalFormatting sqref="C1137:S1137">
    <cfRule type="cellIs" dxfId="514" priority="384" operator="greaterThan">
      <formula>0</formula>
    </cfRule>
  </conditionalFormatting>
  <conditionalFormatting sqref="C1141:S1141">
    <cfRule type="cellIs" dxfId="513" priority="372" operator="greaterThan">
      <formula>0</formula>
    </cfRule>
  </conditionalFormatting>
  <conditionalFormatting sqref="C1140:S1140">
    <cfRule type="cellIs" dxfId="512" priority="373" operator="greaterThan">
      <formula>0</formula>
    </cfRule>
  </conditionalFormatting>
  <conditionalFormatting sqref="C1144:S1144">
    <cfRule type="cellIs" priority="375" stopIfTrue="1" operator="equal">
      <formula>"-"</formula>
    </cfRule>
    <cfRule type="cellIs" dxfId="511" priority="376" operator="greaterThan">
      <formula>$T1144*1.2</formula>
    </cfRule>
  </conditionalFormatting>
  <conditionalFormatting sqref="C1142:S1142">
    <cfRule type="cellIs" dxfId="510" priority="374" operator="greaterThan">
      <formula>0</formula>
    </cfRule>
  </conditionalFormatting>
  <conditionalFormatting sqref="C1143:S1143">
    <cfRule type="cellIs" dxfId="509" priority="371" operator="greaterThan">
      <formula>0</formula>
    </cfRule>
  </conditionalFormatting>
  <conditionalFormatting sqref="C1149:S1149">
    <cfRule type="cellIs" dxfId="508" priority="366" operator="greaterThan">
      <formula>0</formula>
    </cfRule>
  </conditionalFormatting>
  <conditionalFormatting sqref="C1148:S1148">
    <cfRule type="cellIs" dxfId="507" priority="367" operator="greaterThan">
      <formula>0</formula>
    </cfRule>
  </conditionalFormatting>
  <conditionalFormatting sqref="C1152:S1152">
    <cfRule type="cellIs" priority="369" stopIfTrue="1" operator="equal">
      <formula>"-"</formula>
    </cfRule>
    <cfRule type="cellIs" dxfId="506" priority="370" operator="greaterThan">
      <formula>$T1152*1.2</formula>
    </cfRule>
  </conditionalFormatting>
  <conditionalFormatting sqref="C1150:S1150">
    <cfRule type="cellIs" dxfId="505" priority="368" operator="greaterThan">
      <formula>0</formula>
    </cfRule>
  </conditionalFormatting>
  <conditionalFormatting sqref="C1151:S1151">
    <cfRule type="cellIs" dxfId="504" priority="365" operator="greaterThan">
      <formula>0</formula>
    </cfRule>
  </conditionalFormatting>
  <conditionalFormatting sqref="C1157:S1157">
    <cfRule type="cellIs" dxfId="503" priority="360" operator="greaterThan">
      <formula>0</formula>
    </cfRule>
  </conditionalFormatting>
  <conditionalFormatting sqref="C1156:S1156">
    <cfRule type="cellIs" dxfId="502" priority="361" operator="greaterThan">
      <formula>0</formula>
    </cfRule>
  </conditionalFormatting>
  <conditionalFormatting sqref="C1160:S1160">
    <cfRule type="cellIs" priority="363" stopIfTrue="1" operator="equal">
      <formula>"-"</formula>
    </cfRule>
    <cfRule type="cellIs" dxfId="501" priority="364" operator="greaterThan">
      <formula>$T1160*1.2</formula>
    </cfRule>
  </conditionalFormatting>
  <conditionalFormatting sqref="C1158:S1158">
    <cfRule type="cellIs" dxfId="500" priority="362" operator="greaterThan">
      <formula>0</formula>
    </cfRule>
  </conditionalFormatting>
  <conditionalFormatting sqref="C1159:S1159">
    <cfRule type="cellIs" dxfId="499" priority="359" operator="greaterThan">
      <formula>0</formula>
    </cfRule>
  </conditionalFormatting>
  <conditionalFormatting sqref="C1165:S1165">
    <cfRule type="cellIs" dxfId="498" priority="354" operator="greaterThan">
      <formula>0</formula>
    </cfRule>
  </conditionalFormatting>
  <conditionalFormatting sqref="C1164:S1164">
    <cfRule type="cellIs" dxfId="497" priority="355" operator="greaterThan">
      <formula>0</formula>
    </cfRule>
  </conditionalFormatting>
  <conditionalFormatting sqref="C1168:S1168">
    <cfRule type="cellIs" priority="357" stopIfTrue="1" operator="equal">
      <formula>"-"</formula>
    </cfRule>
    <cfRule type="cellIs" dxfId="496" priority="358" operator="greaterThan">
      <formula>$T1168*1.2</formula>
    </cfRule>
  </conditionalFormatting>
  <conditionalFormatting sqref="C1166:S1166">
    <cfRule type="cellIs" dxfId="495" priority="356" operator="greaterThan">
      <formula>0</formula>
    </cfRule>
  </conditionalFormatting>
  <conditionalFormatting sqref="C1167:S1167">
    <cfRule type="cellIs" dxfId="494" priority="353" operator="greaterThan">
      <formula>0</formula>
    </cfRule>
  </conditionalFormatting>
  <conditionalFormatting sqref="C1176:S1176">
    <cfRule type="cellIs" priority="351" stopIfTrue="1" operator="equal">
      <formula>"-"</formula>
    </cfRule>
    <cfRule type="cellIs" dxfId="493" priority="352" operator="greaterThan">
      <formula>$T1176*1.2</formula>
    </cfRule>
  </conditionalFormatting>
  <conditionalFormatting sqref="C1184:S1184">
    <cfRule type="cellIs" priority="349" stopIfTrue="1" operator="equal">
      <formula>"-"</formula>
    </cfRule>
    <cfRule type="cellIs" dxfId="492" priority="350" operator="greaterThan">
      <formula>$T1184*1.2</formula>
    </cfRule>
  </conditionalFormatting>
  <conditionalFormatting sqref="C1192:S1192">
    <cfRule type="cellIs" priority="347" stopIfTrue="1" operator="equal">
      <formula>"-"</formula>
    </cfRule>
    <cfRule type="cellIs" dxfId="491" priority="348" operator="greaterThan">
      <formula>$T1192*1.2</formula>
    </cfRule>
  </conditionalFormatting>
  <conditionalFormatting sqref="C1200:S1200">
    <cfRule type="cellIs" priority="345" stopIfTrue="1" operator="equal">
      <formula>"-"</formula>
    </cfRule>
    <cfRule type="cellIs" dxfId="490" priority="346" operator="greaterThan">
      <formula>$T1200*1.2</formula>
    </cfRule>
  </conditionalFormatting>
  <conditionalFormatting sqref="C1208:S1208">
    <cfRule type="cellIs" priority="343" stopIfTrue="1" operator="equal">
      <formula>"-"</formula>
    </cfRule>
    <cfRule type="cellIs" dxfId="489" priority="344" operator="greaterThan">
      <formula>$T1208*1.2</formula>
    </cfRule>
  </conditionalFormatting>
  <conditionalFormatting sqref="C1204:S1207">
    <cfRule type="cellIs" dxfId="488" priority="342" operator="greaterThan">
      <formula>0</formula>
    </cfRule>
  </conditionalFormatting>
  <conditionalFormatting sqref="C1211:S1211">
    <cfRule type="cellIs" dxfId="487" priority="341" operator="lessThan">
      <formula>$T$1211*0.8</formula>
    </cfRule>
  </conditionalFormatting>
  <conditionalFormatting sqref="C1216:S1216">
    <cfRule type="cellIs" priority="339" stopIfTrue="1" operator="equal">
      <formula>"-"</formula>
    </cfRule>
    <cfRule type="cellIs" dxfId="486" priority="340" operator="greaterThan">
      <formula>$T1216*1.2</formula>
    </cfRule>
  </conditionalFormatting>
  <conditionalFormatting sqref="C1212:S1215">
    <cfRule type="cellIs" dxfId="485" priority="338" operator="greaterThan">
      <formula>0</formula>
    </cfRule>
  </conditionalFormatting>
  <conditionalFormatting sqref="C1219:S1219 C1227:S1227 C1235:S1235 C1243:S1243 C1251:S1251 C1259:S1259 C1267:S1267 C1275:S1275 C1283:S1283">
    <cfRule type="cellIs" dxfId="484" priority="337" operator="lessThan">
      <formula>$T1219*0.8</formula>
    </cfRule>
  </conditionalFormatting>
  <conditionalFormatting sqref="C1224:S1224">
    <cfRule type="cellIs" priority="335" stopIfTrue="1" operator="equal">
      <formula>"-"</formula>
    </cfRule>
    <cfRule type="cellIs" dxfId="483" priority="336" operator="greaterThan">
      <formula>$T1224*1.2</formula>
    </cfRule>
  </conditionalFormatting>
  <conditionalFormatting sqref="C1220:S1223">
    <cfRule type="cellIs" dxfId="482" priority="334" operator="greaterThan">
      <formula>0</formula>
    </cfRule>
  </conditionalFormatting>
  <conditionalFormatting sqref="C1232:S1232">
    <cfRule type="cellIs" priority="332" stopIfTrue="1" operator="equal">
      <formula>"-"</formula>
    </cfRule>
    <cfRule type="cellIs" dxfId="481" priority="333" operator="greaterThan">
      <formula>$T1232*1.2</formula>
    </cfRule>
  </conditionalFormatting>
  <conditionalFormatting sqref="C1228:S1231">
    <cfRule type="cellIs" dxfId="480" priority="331" operator="greaterThan">
      <formula>0</formula>
    </cfRule>
  </conditionalFormatting>
  <conditionalFormatting sqref="C1240:S1240">
    <cfRule type="cellIs" priority="329" stopIfTrue="1" operator="equal">
      <formula>"-"</formula>
    </cfRule>
    <cfRule type="cellIs" dxfId="479" priority="330" operator="greaterThan">
      <formula>$T1240*1.2</formula>
    </cfRule>
  </conditionalFormatting>
  <conditionalFormatting sqref="C1236:S1239">
    <cfRule type="cellIs" dxfId="478" priority="328" operator="greaterThan">
      <formula>0</formula>
    </cfRule>
  </conditionalFormatting>
  <conditionalFormatting sqref="C11:R11 T11">
    <cfRule type="cellIs" dxfId="477" priority="327" operator="greaterThan">
      <formula>0</formula>
    </cfRule>
  </conditionalFormatting>
  <conditionalFormatting sqref="C1248:S1248">
    <cfRule type="cellIs" priority="325" stopIfTrue="1" operator="equal">
      <formula>"-"</formula>
    </cfRule>
    <cfRule type="cellIs" dxfId="476" priority="326" operator="greaterThan">
      <formula>$T1248*1.2</formula>
    </cfRule>
  </conditionalFormatting>
  <conditionalFormatting sqref="C1244:S1247">
    <cfRule type="cellIs" dxfId="475" priority="324" operator="greaterThan">
      <formula>0</formula>
    </cfRule>
  </conditionalFormatting>
  <conditionalFormatting sqref="C1256:S1256">
    <cfRule type="cellIs" priority="322" stopIfTrue="1" operator="equal">
      <formula>"-"</formula>
    </cfRule>
    <cfRule type="cellIs" dxfId="474" priority="323" operator="greaterThan">
      <formula>$T1256*1.2</formula>
    </cfRule>
  </conditionalFormatting>
  <conditionalFormatting sqref="C1252:S1255">
    <cfRule type="cellIs" dxfId="473" priority="321" operator="greaterThan">
      <formula>0</formula>
    </cfRule>
  </conditionalFormatting>
  <conditionalFormatting sqref="C1264:S1264">
    <cfRule type="cellIs" priority="319" stopIfTrue="1" operator="equal">
      <formula>"-"</formula>
    </cfRule>
    <cfRule type="cellIs" dxfId="472" priority="320" operator="greaterThan">
      <formula>$T1264*1.2</formula>
    </cfRule>
  </conditionalFormatting>
  <conditionalFormatting sqref="C1260:S1263">
    <cfRule type="cellIs" dxfId="471" priority="318" operator="greaterThan">
      <formula>0</formula>
    </cfRule>
  </conditionalFormatting>
  <conditionalFormatting sqref="C1272:S1272">
    <cfRule type="cellIs" priority="316" stopIfTrue="1" operator="equal">
      <formula>"-"</formula>
    </cfRule>
    <cfRule type="cellIs" dxfId="470" priority="317" operator="greaterThan">
      <formula>$T1272*1.2</formula>
    </cfRule>
  </conditionalFormatting>
  <conditionalFormatting sqref="C1268:S1271">
    <cfRule type="cellIs" dxfId="469" priority="315" operator="greaterThan">
      <formula>0</formula>
    </cfRule>
  </conditionalFormatting>
  <conditionalFormatting sqref="C1280:S1280">
    <cfRule type="cellIs" priority="313" stopIfTrue="1" operator="equal">
      <formula>"-"</formula>
    </cfRule>
    <cfRule type="cellIs" dxfId="468" priority="314" operator="greaterThan">
      <formula>$T1280*1.2</formula>
    </cfRule>
  </conditionalFormatting>
  <conditionalFormatting sqref="C1276:S1279">
    <cfRule type="cellIs" dxfId="467" priority="312" operator="greaterThan">
      <formula>0</formula>
    </cfRule>
  </conditionalFormatting>
  <conditionalFormatting sqref="C1291:S1291">
    <cfRule type="cellIs" dxfId="466" priority="310" operator="lessThan">
      <formula>$T1291*0.8</formula>
    </cfRule>
  </conditionalFormatting>
  <conditionalFormatting sqref="C1288:S1288">
    <cfRule type="cellIs" priority="308" stopIfTrue="1" operator="equal">
      <formula>"-"</formula>
    </cfRule>
    <cfRule type="cellIs" dxfId="465" priority="309" operator="greaterThan">
      <formula>$T1288*1.2</formula>
    </cfRule>
  </conditionalFormatting>
  <conditionalFormatting sqref="C1284:S1287">
    <cfRule type="cellIs" dxfId="464" priority="307" operator="greaterThan">
      <formula>0</formula>
    </cfRule>
  </conditionalFormatting>
  <conditionalFormatting sqref="C1296:S1296">
    <cfRule type="cellIs" priority="305" stopIfTrue="1" operator="equal">
      <formula>"-"</formula>
    </cfRule>
    <cfRule type="cellIs" dxfId="463" priority="306" operator="greaterThan">
      <formula>$T1296*1.2</formula>
    </cfRule>
  </conditionalFormatting>
  <conditionalFormatting sqref="C1292:S1295">
    <cfRule type="cellIs" dxfId="462" priority="304" operator="greaterThan">
      <formula>0</formula>
    </cfRule>
  </conditionalFormatting>
  <conditionalFormatting sqref="C1304:S1304">
    <cfRule type="cellIs" priority="302" stopIfTrue="1" operator="equal">
      <formula>"-"</formula>
    </cfRule>
    <cfRule type="cellIs" dxfId="461" priority="303" operator="greaterThan">
      <formula>$T1304*1.2</formula>
    </cfRule>
  </conditionalFormatting>
  <conditionalFormatting sqref="C1300:S1303">
    <cfRule type="cellIs" dxfId="460" priority="301" operator="greaterThan">
      <formula>0</formula>
    </cfRule>
  </conditionalFormatting>
  <conditionalFormatting sqref="C1312:S1312">
    <cfRule type="cellIs" priority="299" stopIfTrue="1" operator="equal">
      <formula>"-"</formula>
    </cfRule>
    <cfRule type="cellIs" dxfId="459" priority="300" operator="greaterThan">
      <formula>$T1312*1.2</formula>
    </cfRule>
  </conditionalFormatting>
  <conditionalFormatting sqref="C1308:S1311">
    <cfRule type="cellIs" dxfId="458" priority="298" operator="greaterThan">
      <formula>0</formula>
    </cfRule>
  </conditionalFormatting>
  <conditionalFormatting sqref="C1320:S1320">
    <cfRule type="cellIs" priority="296" stopIfTrue="1" operator="equal">
      <formula>"-"</formula>
    </cfRule>
    <cfRule type="cellIs" dxfId="457" priority="297" operator="greaterThan">
      <formula>$T1320*1.2</formula>
    </cfRule>
  </conditionalFormatting>
  <conditionalFormatting sqref="C1316:S1319">
    <cfRule type="cellIs" dxfId="456" priority="295" operator="greaterThan">
      <formula>0</formula>
    </cfRule>
  </conditionalFormatting>
  <conditionalFormatting sqref="C1328:S1328">
    <cfRule type="cellIs" priority="293" stopIfTrue="1" operator="equal">
      <formula>"-"</formula>
    </cfRule>
    <cfRule type="cellIs" dxfId="455" priority="294" operator="greaterThan">
      <formula>$T1328*1.2</formula>
    </cfRule>
  </conditionalFormatting>
  <conditionalFormatting sqref="C1324:S1327">
    <cfRule type="cellIs" dxfId="454" priority="292" operator="greaterThan">
      <formula>0</formula>
    </cfRule>
  </conditionalFormatting>
  <conditionalFormatting sqref="C1336:S1336">
    <cfRule type="cellIs" priority="290" stopIfTrue="1" operator="equal">
      <formula>"-"</formula>
    </cfRule>
    <cfRule type="cellIs" dxfId="453" priority="291" operator="greaterThan">
      <formula>$T1336*1.2</formula>
    </cfRule>
  </conditionalFormatting>
  <conditionalFormatting sqref="C1332:S1335">
    <cfRule type="cellIs" dxfId="452" priority="289" operator="greaterThan">
      <formula>0</formula>
    </cfRule>
  </conditionalFormatting>
  <conditionalFormatting sqref="C1344:S1344">
    <cfRule type="cellIs" priority="287" stopIfTrue="1" operator="equal">
      <formula>"-"</formula>
    </cfRule>
    <cfRule type="cellIs" dxfId="451" priority="288" operator="greaterThan">
      <formula>$T1344*1.2</formula>
    </cfRule>
  </conditionalFormatting>
  <conditionalFormatting sqref="C1340:S1343">
    <cfRule type="cellIs" dxfId="450" priority="286" operator="greaterThan">
      <formula>0</formula>
    </cfRule>
  </conditionalFormatting>
  <conditionalFormatting sqref="C1352:S1352">
    <cfRule type="cellIs" priority="284" stopIfTrue="1" operator="equal">
      <formula>"-"</formula>
    </cfRule>
    <cfRule type="cellIs" dxfId="449" priority="285" operator="greaterThan">
      <formula>$T1352*1.2</formula>
    </cfRule>
  </conditionalFormatting>
  <conditionalFormatting sqref="C1348:S1351">
    <cfRule type="cellIs" dxfId="448" priority="283" operator="greaterThan">
      <formula>0</formula>
    </cfRule>
  </conditionalFormatting>
  <conditionalFormatting sqref="C1360:S1360">
    <cfRule type="cellIs" priority="281" stopIfTrue="1" operator="equal">
      <formula>"-"</formula>
    </cfRule>
    <cfRule type="cellIs" dxfId="447" priority="282" operator="greaterThan">
      <formula>$T1360*1.2</formula>
    </cfRule>
  </conditionalFormatting>
  <conditionalFormatting sqref="C1356:S1359">
    <cfRule type="cellIs" dxfId="446" priority="280" operator="greaterThan">
      <formula>0</formula>
    </cfRule>
  </conditionalFormatting>
  <conditionalFormatting sqref="C1368:S1368">
    <cfRule type="cellIs" priority="278" stopIfTrue="1" operator="equal">
      <formula>"-"</formula>
    </cfRule>
    <cfRule type="cellIs" dxfId="445" priority="279" operator="greaterThan">
      <formula>$T1368*1.2</formula>
    </cfRule>
  </conditionalFormatting>
  <conditionalFormatting sqref="C1364:S1367">
    <cfRule type="cellIs" dxfId="444" priority="277" operator="greaterThan">
      <formula>0</formula>
    </cfRule>
  </conditionalFormatting>
  <conditionalFormatting sqref="C1376:S1376">
    <cfRule type="cellIs" priority="275" stopIfTrue="1" operator="equal">
      <formula>"-"</formula>
    </cfRule>
    <cfRule type="cellIs" dxfId="443" priority="276" operator="greaterThan">
      <formula>$T1376*1.2</formula>
    </cfRule>
  </conditionalFormatting>
  <conditionalFormatting sqref="C1372:S1375">
    <cfRule type="cellIs" dxfId="442" priority="274" operator="greaterThan">
      <formula>0</formula>
    </cfRule>
  </conditionalFormatting>
  <conditionalFormatting sqref="C1384:S1384">
    <cfRule type="cellIs" priority="272" stopIfTrue="1" operator="equal">
      <formula>"-"</formula>
    </cfRule>
    <cfRule type="cellIs" dxfId="441" priority="273" operator="greaterThan">
      <formula>$T1384*1.2</formula>
    </cfRule>
  </conditionalFormatting>
  <conditionalFormatting sqref="C1380:S1383">
    <cfRule type="cellIs" dxfId="440" priority="271" operator="greaterThan">
      <formula>0</formula>
    </cfRule>
  </conditionalFormatting>
  <conditionalFormatting sqref="C1392:S1392">
    <cfRule type="cellIs" priority="269" stopIfTrue="1" operator="equal">
      <formula>"-"</formula>
    </cfRule>
    <cfRule type="cellIs" dxfId="439" priority="270" operator="greaterThan">
      <formula>$T1392*1.2</formula>
    </cfRule>
  </conditionalFormatting>
  <conditionalFormatting sqref="C1388:S1391">
    <cfRule type="cellIs" dxfId="438" priority="268" operator="greaterThan">
      <formula>0</formula>
    </cfRule>
  </conditionalFormatting>
  <conditionalFormatting sqref="C1400:S1400">
    <cfRule type="cellIs" priority="266" stopIfTrue="1" operator="equal">
      <formula>"-"</formula>
    </cfRule>
    <cfRule type="cellIs" dxfId="437" priority="267" operator="greaterThan">
      <formula>$T1400*1.2</formula>
    </cfRule>
  </conditionalFormatting>
  <conditionalFormatting sqref="C1396:S1399">
    <cfRule type="cellIs" dxfId="436" priority="265" operator="greaterThan">
      <formula>0</formula>
    </cfRule>
  </conditionalFormatting>
  <conditionalFormatting sqref="C1408:S1408">
    <cfRule type="cellIs" priority="263" stopIfTrue="1" operator="equal">
      <formula>"-"</formula>
    </cfRule>
    <cfRule type="cellIs" dxfId="435" priority="264" operator="greaterThan">
      <formula>$T1408*1.2</formula>
    </cfRule>
  </conditionalFormatting>
  <conditionalFormatting sqref="C1404:S1407">
    <cfRule type="cellIs" dxfId="434" priority="262" operator="greaterThan">
      <formula>0</formula>
    </cfRule>
  </conditionalFormatting>
  <conditionalFormatting sqref="C1416:S1416">
    <cfRule type="cellIs" priority="260" stopIfTrue="1" operator="equal">
      <formula>"-"</formula>
    </cfRule>
    <cfRule type="cellIs" dxfId="433" priority="261" operator="greaterThan">
      <formula>$T1416*1.2</formula>
    </cfRule>
  </conditionalFormatting>
  <conditionalFormatting sqref="C1412:S1415">
    <cfRule type="cellIs" dxfId="432" priority="259" operator="greaterThan">
      <formula>0</formula>
    </cfRule>
  </conditionalFormatting>
  <conditionalFormatting sqref="C4:S6">
    <cfRule type="cellIs" dxfId="431" priority="258" stopIfTrue="1" operator="equal">
      <formula>0</formula>
    </cfRule>
  </conditionalFormatting>
  <conditionalFormatting sqref="C1424:S1424">
    <cfRule type="cellIs" priority="256" stopIfTrue="1" operator="equal">
      <formula>"-"</formula>
    </cfRule>
    <cfRule type="cellIs" dxfId="430" priority="257" operator="greaterThan">
      <formula>$T1424*1.2</formula>
    </cfRule>
  </conditionalFormatting>
  <conditionalFormatting sqref="C1420:S1423">
    <cfRule type="cellIs" dxfId="429" priority="255" operator="greaterThan">
      <formula>0</formula>
    </cfRule>
  </conditionalFormatting>
  <conditionalFormatting sqref="C1432:S1432">
    <cfRule type="cellIs" priority="253" stopIfTrue="1" operator="equal">
      <formula>"-"</formula>
    </cfRule>
    <cfRule type="cellIs" dxfId="428" priority="254" operator="greaterThan">
      <formula>$T1432*1.2</formula>
    </cfRule>
  </conditionalFormatting>
  <conditionalFormatting sqref="C1428:S1431">
    <cfRule type="cellIs" dxfId="427" priority="252" operator="greaterThan">
      <formula>0</formula>
    </cfRule>
  </conditionalFormatting>
  <conditionalFormatting sqref="C1440:S1440">
    <cfRule type="cellIs" priority="250" stopIfTrue="1" operator="equal">
      <formula>"-"</formula>
    </cfRule>
    <cfRule type="cellIs" dxfId="426" priority="251" operator="greaterThan">
      <formula>$T1440*1.2</formula>
    </cfRule>
  </conditionalFormatting>
  <conditionalFormatting sqref="C1436:S1439">
    <cfRule type="cellIs" dxfId="425" priority="249" operator="greaterThan">
      <formula>0</formula>
    </cfRule>
  </conditionalFormatting>
  <conditionalFormatting sqref="C1448:S1448">
    <cfRule type="cellIs" priority="247" stopIfTrue="1" operator="equal">
      <formula>"-"</formula>
    </cfRule>
    <cfRule type="cellIs" dxfId="424" priority="248" operator="greaterThan">
      <formula>$T1448*1.2</formula>
    </cfRule>
  </conditionalFormatting>
  <conditionalFormatting sqref="C1444:S1447">
    <cfRule type="cellIs" dxfId="423" priority="246" operator="greaterThan">
      <formula>0</formula>
    </cfRule>
  </conditionalFormatting>
  <conditionalFormatting sqref="C1456:S1456">
    <cfRule type="cellIs" priority="244" stopIfTrue="1" operator="equal">
      <formula>"-"</formula>
    </cfRule>
    <cfRule type="cellIs" dxfId="422" priority="245" operator="greaterThan">
      <formula>$T1456*1.2</formula>
    </cfRule>
  </conditionalFormatting>
  <conditionalFormatting sqref="C1452:S1455">
    <cfRule type="cellIs" dxfId="421" priority="243" operator="greaterThan">
      <formula>0</formula>
    </cfRule>
  </conditionalFormatting>
  <conditionalFormatting sqref="C1464:S1464">
    <cfRule type="cellIs" priority="241" stopIfTrue="1" operator="equal">
      <formula>"-"</formula>
    </cfRule>
    <cfRule type="cellIs" dxfId="420" priority="242" operator="greaterThan">
      <formula>$T1464*1.2</formula>
    </cfRule>
  </conditionalFormatting>
  <conditionalFormatting sqref="C1460:S1463">
    <cfRule type="cellIs" dxfId="419" priority="240" operator="greaterThan">
      <formula>0</formula>
    </cfRule>
  </conditionalFormatting>
  <conditionalFormatting sqref="C1472:S1472">
    <cfRule type="cellIs" priority="238" stopIfTrue="1" operator="equal">
      <formula>"-"</formula>
    </cfRule>
    <cfRule type="cellIs" dxfId="418" priority="239" operator="greaterThan">
      <formula>$T1472*1.2</formula>
    </cfRule>
  </conditionalFormatting>
  <conditionalFormatting sqref="C1468:S1471">
    <cfRule type="cellIs" dxfId="417" priority="237" operator="greaterThan">
      <formula>0</formula>
    </cfRule>
  </conditionalFormatting>
  <conditionalFormatting sqref="C1480:S1480">
    <cfRule type="cellIs" priority="235" stopIfTrue="1" operator="equal">
      <formula>"-"</formula>
    </cfRule>
    <cfRule type="cellIs" dxfId="416" priority="236" operator="greaterThan">
      <formula>$T1480*1.2</formula>
    </cfRule>
  </conditionalFormatting>
  <conditionalFormatting sqref="C1476:S1479">
    <cfRule type="cellIs" dxfId="415" priority="234" operator="greaterThan">
      <formula>0</formula>
    </cfRule>
  </conditionalFormatting>
  <conditionalFormatting sqref="C1488:S1488">
    <cfRule type="cellIs" priority="232" stopIfTrue="1" operator="equal">
      <formula>"-"</formula>
    </cfRule>
    <cfRule type="cellIs" dxfId="414" priority="233" operator="greaterThan">
      <formula>$T1488*1.2</formula>
    </cfRule>
  </conditionalFormatting>
  <conditionalFormatting sqref="C1484:S1487">
    <cfRule type="cellIs" dxfId="413" priority="231" operator="greaterThan">
      <formula>0</formula>
    </cfRule>
  </conditionalFormatting>
  <conditionalFormatting sqref="C1496:S1496">
    <cfRule type="cellIs" priority="229" stopIfTrue="1" operator="equal">
      <formula>"-"</formula>
    </cfRule>
    <cfRule type="cellIs" dxfId="412" priority="230" operator="greaterThan">
      <formula>$T1496*1.2</formula>
    </cfRule>
  </conditionalFormatting>
  <conditionalFormatting sqref="C1492:S1495">
    <cfRule type="cellIs" dxfId="411" priority="228" operator="greaterThan">
      <formula>0</formula>
    </cfRule>
  </conditionalFormatting>
  <conditionalFormatting sqref="C1504:S1504">
    <cfRule type="cellIs" priority="226" stopIfTrue="1" operator="equal">
      <formula>"-"</formula>
    </cfRule>
    <cfRule type="cellIs" dxfId="410" priority="227" operator="greaterThan">
      <formula>$T1504*1.2</formula>
    </cfRule>
  </conditionalFormatting>
  <conditionalFormatting sqref="C1500:S1503">
    <cfRule type="cellIs" dxfId="409" priority="225" operator="greaterThan">
      <formula>0</formula>
    </cfRule>
  </conditionalFormatting>
  <conditionalFormatting sqref="C1512:S1512">
    <cfRule type="cellIs" priority="223" stopIfTrue="1" operator="equal">
      <formula>"-"</formula>
    </cfRule>
    <cfRule type="cellIs" dxfId="408" priority="224" operator="greaterThan">
      <formula>$T1512*1.2</formula>
    </cfRule>
  </conditionalFormatting>
  <conditionalFormatting sqref="C1508:S1511">
    <cfRule type="cellIs" dxfId="407" priority="222" operator="greaterThan">
      <formula>0</formula>
    </cfRule>
  </conditionalFormatting>
  <conditionalFormatting sqref="C1520:S1520">
    <cfRule type="cellIs" priority="220" stopIfTrue="1" operator="equal">
      <formula>"-"</formula>
    </cfRule>
    <cfRule type="cellIs" dxfId="406" priority="221" operator="greaterThan">
      <formula>$T1520*1.2</formula>
    </cfRule>
  </conditionalFormatting>
  <conditionalFormatting sqref="C1516:S1519">
    <cfRule type="cellIs" dxfId="405" priority="219" operator="greaterThan">
      <formula>0</formula>
    </cfRule>
  </conditionalFormatting>
  <conditionalFormatting sqref="C1528:S1528">
    <cfRule type="cellIs" priority="217" stopIfTrue="1" operator="equal">
      <formula>"-"</formula>
    </cfRule>
    <cfRule type="cellIs" dxfId="404" priority="218" operator="greaterThan">
      <formula>$T1528*1.2</formula>
    </cfRule>
  </conditionalFormatting>
  <conditionalFormatting sqref="C1524:S1527">
    <cfRule type="cellIs" dxfId="403" priority="216" operator="greaterThan">
      <formula>0</formula>
    </cfRule>
  </conditionalFormatting>
  <conditionalFormatting sqref="C1536:S1536">
    <cfRule type="cellIs" priority="214" stopIfTrue="1" operator="equal">
      <formula>"-"</formula>
    </cfRule>
    <cfRule type="cellIs" dxfId="402" priority="215" operator="greaterThan">
      <formula>$T1536*1.2</formula>
    </cfRule>
  </conditionalFormatting>
  <conditionalFormatting sqref="C1532:S1535">
    <cfRule type="cellIs" dxfId="401" priority="213" operator="greaterThan">
      <formula>0</formula>
    </cfRule>
  </conditionalFormatting>
  <conditionalFormatting sqref="C1544:S1544">
    <cfRule type="cellIs" priority="211" stopIfTrue="1" operator="equal">
      <formula>"-"</formula>
    </cfRule>
    <cfRule type="cellIs" dxfId="400" priority="212" operator="greaterThan">
      <formula>$T1544*1.2</formula>
    </cfRule>
  </conditionalFormatting>
  <conditionalFormatting sqref="C1540:S1543">
    <cfRule type="cellIs" dxfId="399" priority="210" operator="greaterThan">
      <formula>0</formula>
    </cfRule>
  </conditionalFormatting>
  <conditionalFormatting sqref="C1552:S1552">
    <cfRule type="cellIs" priority="208" stopIfTrue="1" operator="equal">
      <formula>"-"</formula>
    </cfRule>
    <cfRule type="cellIs" dxfId="398" priority="209" operator="greaterThan">
      <formula>$T1552*1.2</formula>
    </cfRule>
  </conditionalFormatting>
  <conditionalFormatting sqref="C1548:S1551">
    <cfRule type="cellIs" dxfId="397" priority="207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 C2003:S2003 C2011:S2011 C2019:S2019 C2027:S2027 C2035:S2035 C2043:S2043 C2051:S2051 C2059:S2059 C2067:S2067 C2075:S2075 C2083:S2083 C2091:S2091 C2099:S2099">
    <cfRule type="cellIs" dxfId="396" priority="206" operator="lessThan">
      <formula>$T1563*0.8</formula>
    </cfRule>
  </conditionalFormatting>
  <conditionalFormatting sqref="C1560:S1560">
    <cfRule type="cellIs" priority="204" stopIfTrue="1" operator="equal">
      <formula>"-"</formula>
    </cfRule>
    <cfRule type="cellIs" dxfId="395" priority="205" operator="greaterThan">
      <formula>$T1560*1.2</formula>
    </cfRule>
  </conditionalFormatting>
  <conditionalFormatting sqref="C1556:S1559">
    <cfRule type="cellIs" dxfId="394" priority="203" operator="greaterThan">
      <formula>0</formula>
    </cfRule>
  </conditionalFormatting>
  <conditionalFormatting sqref="C1568:S1568">
    <cfRule type="cellIs" priority="201" stopIfTrue="1" operator="equal">
      <formula>"-"</formula>
    </cfRule>
    <cfRule type="cellIs" dxfId="393" priority="202" operator="greaterThan">
      <formula>$T1568*1.2</formula>
    </cfRule>
  </conditionalFormatting>
  <conditionalFormatting sqref="C1564:S1567">
    <cfRule type="cellIs" dxfId="392" priority="200" operator="greaterThan">
      <formula>0</formula>
    </cfRule>
  </conditionalFormatting>
  <conditionalFormatting sqref="C1576:S1576">
    <cfRule type="cellIs" priority="198" stopIfTrue="1" operator="equal">
      <formula>"-"</formula>
    </cfRule>
    <cfRule type="cellIs" dxfId="391" priority="199" operator="greaterThan">
      <formula>$T1576*1.2</formula>
    </cfRule>
  </conditionalFormatting>
  <conditionalFormatting sqref="C1572:S1575">
    <cfRule type="cellIs" dxfId="390" priority="197" operator="greaterThan">
      <formula>0</formula>
    </cfRule>
  </conditionalFormatting>
  <conditionalFormatting sqref="C1584:S1584">
    <cfRule type="cellIs" priority="195" stopIfTrue="1" operator="equal">
      <formula>"-"</formula>
    </cfRule>
    <cfRule type="cellIs" dxfId="389" priority="196" operator="greaterThan">
      <formula>$T1584*1.2</formula>
    </cfRule>
  </conditionalFormatting>
  <conditionalFormatting sqref="C1580:S1583">
    <cfRule type="cellIs" dxfId="388" priority="194" operator="greaterThan">
      <formula>0</formula>
    </cfRule>
  </conditionalFormatting>
  <conditionalFormatting sqref="C1592:S1592">
    <cfRule type="cellIs" priority="192" stopIfTrue="1" operator="equal">
      <formula>"-"</formula>
    </cfRule>
    <cfRule type="cellIs" dxfId="387" priority="193" operator="greaterThan">
      <formula>$T1592*1.2</formula>
    </cfRule>
  </conditionalFormatting>
  <conditionalFormatting sqref="C1588:S1591">
    <cfRule type="cellIs" dxfId="386" priority="191" operator="greaterThan">
      <formula>0</formula>
    </cfRule>
  </conditionalFormatting>
  <conditionalFormatting sqref="C1600:S1600">
    <cfRule type="cellIs" priority="189" stopIfTrue="1" operator="equal">
      <formula>"-"</formula>
    </cfRule>
    <cfRule type="cellIs" dxfId="385" priority="190" operator="greaterThan">
      <formula>$T1600*1.2</formula>
    </cfRule>
  </conditionalFormatting>
  <conditionalFormatting sqref="C1596:S1599">
    <cfRule type="cellIs" dxfId="384" priority="188" operator="greaterThan">
      <formula>0</formula>
    </cfRule>
  </conditionalFormatting>
  <conditionalFormatting sqref="C1608:S1608">
    <cfRule type="cellIs" priority="186" stopIfTrue="1" operator="equal">
      <formula>"-"</formula>
    </cfRule>
    <cfRule type="cellIs" dxfId="383" priority="187" operator="greaterThan">
      <formula>$T1608*1.2</formula>
    </cfRule>
  </conditionalFormatting>
  <conditionalFormatting sqref="C1604:S1607">
    <cfRule type="cellIs" dxfId="382" priority="185" operator="greaterThan">
      <formula>0</formula>
    </cfRule>
  </conditionalFormatting>
  <conditionalFormatting sqref="C1616:S1616">
    <cfRule type="cellIs" priority="183" stopIfTrue="1" operator="equal">
      <formula>"-"</formula>
    </cfRule>
    <cfRule type="cellIs" dxfId="381" priority="184" operator="greaterThan">
      <formula>$T1616*1.2</formula>
    </cfRule>
  </conditionalFormatting>
  <conditionalFormatting sqref="C1612:S1615">
    <cfRule type="cellIs" dxfId="380" priority="182" operator="greaterThan">
      <formula>0</formula>
    </cfRule>
  </conditionalFormatting>
  <conditionalFormatting sqref="C1624:S1624">
    <cfRule type="cellIs" priority="180" stopIfTrue="1" operator="equal">
      <formula>"-"</formula>
    </cfRule>
    <cfRule type="cellIs" dxfId="379" priority="181" operator="greaterThan">
      <formula>$T1624*1.2</formula>
    </cfRule>
  </conditionalFormatting>
  <conditionalFormatting sqref="C1620:S1623">
    <cfRule type="cellIs" dxfId="378" priority="179" operator="greaterThan">
      <formula>0</formula>
    </cfRule>
  </conditionalFormatting>
  <conditionalFormatting sqref="C1632:S1632">
    <cfRule type="cellIs" priority="177" stopIfTrue="1" operator="equal">
      <formula>"-"</formula>
    </cfRule>
    <cfRule type="cellIs" dxfId="377" priority="178" operator="greaterThan">
      <formula>$T1632*1.2</formula>
    </cfRule>
  </conditionalFormatting>
  <conditionalFormatting sqref="C1628:S1631">
    <cfRule type="cellIs" dxfId="376" priority="176" operator="greaterThan">
      <formula>0</formula>
    </cfRule>
  </conditionalFormatting>
  <conditionalFormatting sqref="C1640:S1640">
    <cfRule type="cellIs" priority="174" stopIfTrue="1" operator="equal">
      <formula>"-"</formula>
    </cfRule>
    <cfRule type="cellIs" dxfId="375" priority="175" operator="greaterThan">
      <formula>$T1640*1.2</formula>
    </cfRule>
  </conditionalFormatting>
  <conditionalFormatting sqref="C1636:S1639">
    <cfRule type="cellIs" dxfId="374" priority="173" operator="greaterThan">
      <formula>0</formula>
    </cfRule>
  </conditionalFormatting>
  <conditionalFormatting sqref="C1648:S1648">
    <cfRule type="cellIs" priority="171" stopIfTrue="1" operator="equal">
      <formula>"-"</formula>
    </cfRule>
    <cfRule type="cellIs" dxfId="373" priority="172" operator="greaterThan">
      <formula>$T1648*1.2</formula>
    </cfRule>
  </conditionalFormatting>
  <conditionalFormatting sqref="C1644:S1647">
    <cfRule type="cellIs" dxfId="372" priority="170" operator="greaterThan">
      <formula>0</formula>
    </cfRule>
  </conditionalFormatting>
  <conditionalFormatting sqref="C1656:S1656">
    <cfRule type="cellIs" priority="168" stopIfTrue="1" operator="equal">
      <formula>"-"</formula>
    </cfRule>
    <cfRule type="cellIs" dxfId="371" priority="169" operator="greaterThan">
      <formula>$T1656*1.2</formula>
    </cfRule>
  </conditionalFormatting>
  <conditionalFormatting sqref="C1652:S1655">
    <cfRule type="cellIs" dxfId="370" priority="167" operator="greaterThan">
      <formula>0</formula>
    </cfRule>
  </conditionalFormatting>
  <conditionalFormatting sqref="C1664:S1664">
    <cfRule type="cellIs" priority="165" stopIfTrue="1" operator="equal">
      <formula>"-"</formula>
    </cfRule>
    <cfRule type="cellIs" dxfId="369" priority="166" operator="greaterThan">
      <formula>$T1664*1.2</formula>
    </cfRule>
  </conditionalFormatting>
  <conditionalFormatting sqref="C1660:S1663">
    <cfRule type="cellIs" dxfId="368" priority="164" operator="greaterThan">
      <formula>0</formula>
    </cfRule>
  </conditionalFormatting>
  <conditionalFormatting sqref="C1672:S1672">
    <cfRule type="cellIs" priority="162" stopIfTrue="1" operator="equal">
      <formula>"-"</formula>
    </cfRule>
    <cfRule type="cellIs" dxfId="367" priority="163" operator="greaterThan">
      <formula>$T1672*1.2</formula>
    </cfRule>
  </conditionalFormatting>
  <conditionalFormatting sqref="C1668:S1671">
    <cfRule type="cellIs" dxfId="366" priority="161" operator="greaterThan">
      <formula>0</formula>
    </cfRule>
  </conditionalFormatting>
  <conditionalFormatting sqref="C1680:S1680">
    <cfRule type="cellIs" priority="159" stopIfTrue="1" operator="equal">
      <formula>"-"</formula>
    </cfRule>
    <cfRule type="cellIs" dxfId="365" priority="160" operator="greaterThan">
      <formula>$T1680*1.2</formula>
    </cfRule>
  </conditionalFormatting>
  <conditionalFormatting sqref="C1676:S1679">
    <cfRule type="cellIs" dxfId="364" priority="158" operator="greaterThan">
      <formula>0</formula>
    </cfRule>
  </conditionalFormatting>
  <conditionalFormatting sqref="C1688:S1688">
    <cfRule type="cellIs" priority="156" stopIfTrue="1" operator="equal">
      <formula>"-"</formula>
    </cfRule>
    <cfRule type="cellIs" dxfId="363" priority="157" operator="greaterThan">
      <formula>$T1688*1.2</formula>
    </cfRule>
  </conditionalFormatting>
  <conditionalFormatting sqref="C1684:S1687">
    <cfRule type="cellIs" dxfId="362" priority="155" operator="greaterThan">
      <formula>0</formula>
    </cfRule>
  </conditionalFormatting>
  <conditionalFormatting sqref="C1696:S1696">
    <cfRule type="cellIs" priority="153" stopIfTrue="1" operator="equal">
      <formula>"-"</formula>
    </cfRule>
    <cfRule type="cellIs" dxfId="361" priority="154" operator="greaterThan">
      <formula>$T1696*1.2</formula>
    </cfRule>
  </conditionalFormatting>
  <conditionalFormatting sqref="C1692:S1695">
    <cfRule type="cellIs" dxfId="360" priority="152" operator="greaterThan">
      <formula>0</formula>
    </cfRule>
  </conditionalFormatting>
  <conditionalFormatting sqref="C1704:S1704">
    <cfRule type="cellIs" priority="150" stopIfTrue="1" operator="equal">
      <formula>"-"</formula>
    </cfRule>
    <cfRule type="cellIs" dxfId="359" priority="151" operator="greaterThan">
      <formula>$T1704*1.2</formula>
    </cfRule>
  </conditionalFormatting>
  <conditionalFormatting sqref="C1700:S1703">
    <cfRule type="cellIs" dxfId="358" priority="149" operator="greaterThan">
      <formula>0</formula>
    </cfRule>
  </conditionalFormatting>
  <conditionalFormatting sqref="C1712:S1712">
    <cfRule type="cellIs" priority="147" stopIfTrue="1" operator="equal">
      <formula>"-"</formula>
    </cfRule>
    <cfRule type="cellIs" dxfId="357" priority="148" operator="greaterThan">
      <formula>$T1712*1.2</formula>
    </cfRule>
  </conditionalFormatting>
  <conditionalFormatting sqref="C1708:S1711">
    <cfRule type="cellIs" dxfId="356" priority="146" operator="greaterThan">
      <formula>0</formula>
    </cfRule>
  </conditionalFormatting>
  <conditionalFormatting sqref="C1720:S1720">
    <cfRule type="cellIs" priority="144" stopIfTrue="1" operator="equal">
      <formula>"-"</formula>
    </cfRule>
    <cfRule type="cellIs" dxfId="355" priority="145" operator="greaterThan">
      <formula>$T1720*1.2</formula>
    </cfRule>
  </conditionalFormatting>
  <conditionalFormatting sqref="C1716:S1719">
    <cfRule type="cellIs" dxfId="354" priority="143" operator="greaterThan">
      <formula>0</formula>
    </cfRule>
  </conditionalFormatting>
  <conditionalFormatting sqref="C1728:S1728">
    <cfRule type="cellIs" priority="141" stopIfTrue="1" operator="equal">
      <formula>"-"</formula>
    </cfRule>
    <cfRule type="cellIs" dxfId="353" priority="142" operator="greaterThan">
      <formula>$T1728*1.2</formula>
    </cfRule>
  </conditionalFormatting>
  <conditionalFormatting sqref="C1724:S1727">
    <cfRule type="cellIs" dxfId="352" priority="140" operator="greaterThan">
      <formula>0</formula>
    </cfRule>
  </conditionalFormatting>
  <conditionalFormatting sqref="C1736:S1736">
    <cfRule type="cellIs" priority="138" stopIfTrue="1" operator="equal">
      <formula>"-"</formula>
    </cfRule>
    <cfRule type="cellIs" dxfId="351" priority="139" operator="greaterThan">
      <formula>$T1736*1.2</formula>
    </cfRule>
  </conditionalFormatting>
  <conditionalFormatting sqref="C1732:S1735">
    <cfRule type="cellIs" dxfId="350" priority="137" operator="greaterThan">
      <formula>0</formula>
    </cfRule>
  </conditionalFormatting>
  <conditionalFormatting sqref="C1744:S1744">
    <cfRule type="cellIs" priority="135" stopIfTrue="1" operator="equal">
      <formula>"-"</formula>
    </cfRule>
    <cfRule type="cellIs" dxfId="349" priority="136" operator="greaterThan">
      <formula>$T1744*1.2</formula>
    </cfRule>
  </conditionalFormatting>
  <conditionalFormatting sqref="C1740:S1743">
    <cfRule type="cellIs" dxfId="348" priority="134" operator="greaterThan">
      <formula>0</formula>
    </cfRule>
  </conditionalFormatting>
  <conditionalFormatting sqref="C1752:S1752">
    <cfRule type="cellIs" priority="132" stopIfTrue="1" operator="equal">
      <formula>"-"</formula>
    </cfRule>
    <cfRule type="cellIs" dxfId="347" priority="133" operator="greaterThan">
      <formula>$T1752*1.2</formula>
    </cfRule>
  </conditionalFormatting>
  <conditionalFormatting sqref="C1748:S1751">
    <cfRule type="cellIs" dxfId="346" priority="131" operator="greaterThan">
      <formula>0</formula>
    </cfRule>
  </conditionalFormatting>
  <conditionalFormatting sqref="C1760:S1760">
    <cfRule type="cellIs" priority="129" stopIfTrue="1" operator="equal">
      <formula>"-"</formula>
    </cfRule>
    <cfRule type="cellIs" dxfId="345" priority="130" operator="greaterThan">
      <formula>$T1760*1.2</formula>
    </cfRule>
  </conditionalFormatting>
  <conditionalFormatting sqref="C1756:S1759">
    <cfRule type="cellIs" dxfId="344" priority="128" operator="greaterThan">
      <formula>0</formula>
    </cfRule>
  </conditionalFormatting>
  <conditionalFormatting sqref="C1768:S1768">
    <cfRule type="cellIs" priority="126" stopIfTrue="1" operator="equal">
      <formula>"-"</formula>
    </cfRule>
    <cfRule type="cellIs" dxfId="343" priority="127" operator="greaterThan">
      <formula>$T1768*1.2</formula>
    </cfRule>
  </conditionalFormatting>
  <conditionalFormatting sqref="C1764:S1767">
    <cfRule type="cellIs" dxfId="342" priority="125" operator="greaterThan">
      <formula>0</formula>
    </cfRule>
  </conditionalFormatting>
  <conditionalFormatting sqref="C1776:S1776">
    <cfRule type="cellIs" priority="123" stopIfTrue="1" operator="equal">
      <formula>"-"</formula>
    </cfRule>
    <cfRule type="cellIs" dxfId="341" priority="124" operator="greaterThan">
      <formula>$T1776*1.2</formula>
    </cfRule>
  </conditionalFormatting>
  <conditionalFormatting sqref="C1772:S1775">
    <cfRule type="cellIs" dxfId="340" priority="122" operator="greaterThan">
      <formula>0</formula>
    </cfRule>
  </conditionalFormatting>
  <conditionalFormatting sqref="C1784:S1784">
    <cfRule type="cellIs" priority="120" stopIfTrue="1" operator="equal">
      <formula>"-"</formula>
    </cfRule>
    <cfRule type="cellIs" dxfId="339" priority="121" operator="greaterThan">
      <formula>$T1784*1.2</formula>
    </cfRule>
  </conditionalFormatting>
  <conditionalFormatting sqref="C1780:S1783">
    <cfRule type="cellIs" dxfId="338" priority="119" operator="greaterThan">
      <formula>0</formula>
    </cfRule>
  </conditionalFormatting>
  <conditionalFormatting sqref="C1792:S1792">
    <cfRule type="cellIs" priority="117" stopIfTrue="1" operator="equal">
      <formula>"-"</formula>
    </cfRule>
    <cfRule type="cellIs" dxfId="337" priority="118" operator="greaterThan">
      <formula>$T1792*1.2</formula>
    </cfRule>
  </conditionalFormatting>
  <conditionalFormatting sqref="C1788:S1791">
    <cfRule type="cellIs" dxfId="336" priority="116" operator="greaterThan">
      <formula>0</formula>
    </cfRule>
  </conditionalFormatting>
  <conditionalFormatting sqref="C1800:S1800">
    <cfRule type="cellIs" priority="114" stopIfTrue="1" operator="equal">
      <formula>"-"</formula>
    </cfRule>
    <cfRule type="cellIs" dxfId="335" priority="115" operator="greaterThan">
      <formula>$T1800*1.2</formula>
    </cfRule>
  </conditionalFormatting>
  <conditionalFormatting sqref="C1796:S1799">
    <cfRule type="cellIs" dxfId="334" priority="113" operator="greaterThan">
      <formula>0</formula>
    </cfRule>
  </conditionalFormatting>
  <conditionalFormatting sqref="C1808:S1808">
    <cfRule type="cellIs" priority="111" stopIfTrue="1" operator="equal">
      <formula>"-"</formula>
    </cfRule>
    <cfRule type="cellIs" dxfId="333" priority="112" operator="greaterThan">
      <formula>$T1808*1.2</formula>
    </cfRule>
  </conditionalFormatting>
  <conditionalFormatting sqref="C1804:S1807">
    <cfRule type="cellIs" dxfId="332" priority="110" operator="greaterThan">
      <formula>0</formula>
    </cfRule>
  </conditionalFormatting>
  <conditionalFormatting sqref="X2115">
    <cfRule type="cellIs" dxfId="331" priority="109" operator="lessThan">
      <formula>$T2115*0.8</formula>
    </cfRule>
  </conditionalFormatting>
  <conditionalFormatting sqref="C1816:S1816">
    <cfRule type="cellIs" priority="107" stopIfTrue="1" operator="equal">
      <formula>"-"</formula>
    </cfRule>
    <cfRule type="cellIs" dxfId="330" priority="108" operator="greaterThan">
      <formula>$T1816*1.2</formula>
    </cfRule>
  </conditionalFormatting>
  <conditionalFormatting sqref="C1812:S1815">
    <cfRule type="cellIs" dxfId="329" priority="106" operator="greaterThan">
      <formula>0</formula>
    </cfRule>
  </conditionalFormatting>
  <conditionalFormatting sqref="C1824:S1824">
    <cfRule type="cellIs" priority="104" stopIfTrue="1" operator="equal">
      <formula>"-"</formula>
    </cfRule>
    <cfRule type="cellIs" dxfId="328" priority="105" operator="greaterThan">
      <formula>$T1824*1.2</formula>
    </cfRule>
  </conditionalFormatting>
  <conditionalFormatting sqref="C1820:S1823">
    <cfRule type="cellIs" dxfId="327" priority="103" operator="greaterThan">
      <formula>0</formula>
    </cfRule>
  </conditionalFormatting>
  <conditionalFormatting sqref="C1832:S1832">
    <cfRule type="cellIs" priority="101" stopIfTrue="1" operator="equal">
      <formula>"-"</formula>
    </cfRule>
    <cfRule type="cellIs" dxfId="326" priority="102" operator="greaterThan">
      <formula>$T1832*1.2</formula>
    </cfRule>
  </conditionalFormatting>
  <conditionalFormatting sqref="C1828:S1831">
    <cfRule type="cellIs" dxfId="325" priority="100" operator="greaterThan">
      <formula>0</formula>
    </cfRule>
  </conditionalFormatting>
  <conditionalFormatting sqref="C1840:S1840">
    <cfRule type="cellIs" priority="98" stopIfTrue="1" operator="equal">
      <formula>"-"</formula>
    </cfRule>
    <cfRule type="cellIs" dxfId="324" priority="99" operator="greaterThan">
      <formula>$T1840*1.2</formula>
    </cfRule>
  </conditionalFormatting>
  <conditionalFormatting sqref="C1836:S1839">
    <cfRule type="cellIs" dxfId="323" priority="97" operator="greaterThan">
      <formula>0</formula>
    </cfRule>
  </conditionalFormatting>
  <conditionalFormatting sqref="C1848:S1848">
    <cfRule type="cellIs" priority="95" stopIfTrue="1" operator="equal">
      <formula>"-"</formula>
    </cfRule>
    <cfRule type="cellIs" dxfId="322" priority="96" operator="greaterThan">
      <formula>$T1848*1.2</formula>
    </cfRule>
  </conditionalFormatting>
  <conditionalFormatting sqref="C1844:S1847">
    <cfRule type="cellIs" dxfId="321" priority="94" operator="greaterThan">
      <formula>0</formula>
    </cfRule>
  </conditionalFormatting>
  <conditionalFormatting sqref="C1856:S1856">
    <cfRule type="cellIs" priority="92" stopIfTrue="1" operator="equal">
      <formula>"-"</formula>
    </cfRule>
    <cfRule type="cellIs" dxfId="320" priority="93" operator="greaterThan">
      <formula>$T1856*1.2</formula>
    </cfRule>
  </conditionalFormatting>
  <conditionalFormatting sqref="C1852:S1855">
    <cfRule type="cellIs" dxfId="319" priority="91" operator="greaterThan">
      <formula>0</formula>
    </cfRule>
  </conditionalFormatting>
  <conditionalFormatting sqref="C1864:S1864">
    <cfRule type="cellIs" priority="89" stopIfTrue="1" operator="equal">
      <formula>"-"</formula>
    </cfRule>
    <cfRule type="cellIs" dxfId="318" priority="90" operator="greaterThan">
      <formula>$T1864*1.2</formula>
    </cfRule>
  </conditionalFormatting>
  <conditionalFormatting sqref="C1860:S1863">
    <cfRule type="cellIs" dxfId="317" priority="88" operator="greaterThan">
      <formula>0</formula>
    </cfRule>
  </conditionalFormatting>
  <conditionalFormatting sqref="C1872:S1872">
    <cfRule type="cellIs" priority="86" stopIfTrue="1" operator="equal">
      <formula>"-"</formula>
    </cfRule>
    <cfRule type="cellIs" dxfId="316" priority="87" operator="greaterThan">
      <formula>$T1872*1.2</formula>
    </cfRule>
  </conditionalFormatting>
  <conditionalFormatting sqref="C1868:S1871">
    <cfRule type="cellIs" dxfId="315" priority="85" operator="greaterThan">
      <formula>0</formula>
    </cfRule>
  </conditionalFormatting>
  <conditionalFormatting sqref="C1880:S1880">
    <cfRule type="cellIs" priority="83" stopIfTrue="1" operator="equal">
      <formula>"-"</formula>
    </cfRule>
    <cfRule type="cellIs" dxfId="314" priority="84" operator="greaterThan">
      <formula>$T1880*1.2</formula>
    </cfRule>
  </conditionalFormatting>
  <conditionalFormatting sqref="C1876:S1879">
    <cfRule type="cellIs" dxfId="313" priority="82" operator="greaterThan">
      <formula>0</formula>
    </cfRule>
  </conditionalFormatting>
  <conditionalFormatting sqref="C1888:S1888">
    <cfRule type="cellIs" priority="80" stopIfTrue="1" operator="equal">
      <formula>"-"</formula>
    </cfRule>
    <cfRule type="cellIs" dxfId="312" priority="81" operator="greaterThan">
      <formula>$T1888*1.2</formula>
    </cfRule>
  </conditionalFormatting>
  <conditionalFormatting sqref="C1884:S1887">
    <cfRule type="cellIs" dxfId="311" priority="79" operator="greaterThan">
      <formula>0</formula>
    </cfRule>
  </conditionalFormatting>
  <conditionalFormatting sqref="C1896:S1896">
    <cfRule type="cellIs" priority="77" stopIfTrue="1" operator="equal">
      <formula>"-"</formula>
    </cfRule>
    <cfRule type="cellIs" dxfId="310" priority="78" operator="greaterThan">
      <formula>$T1896*1.2</formula>
    </cfRule>
  </conditionalFormatting>
  <conditionalFormatting sqref="C1892:S1895">
    <cfRule type="cellIs" dxfId="309" priority="76" operator="greaterThan">
      <formula>0</formula>
    </cfRule>
  </conditionalFormatting>
  <conditionalFormatting sqref="C1904:S1904">
    <cfRule type="cellIs" priority="74" stopIfTrue="1" operator="equal">
      <formula>"-"</formula>
    </cfRule>
    <cfRule type="cellIs" dxfId="308" priority="75" operator="greaterThan">
      <formula>$T1904*1.2</formula>
    </cfRule>
  </conditionalFormatting>
  <conditionalFormatting sqref="C1900:S1903">
    <cfRule type="cellIs" dxfId="307" priority="73" operator="greaterThan">
      <formula>0</formula>
    </cfRule>
  </conditionalFormatting>
  <conditionalFormatting sqref="C1912:S1912">
    <cfRule type="cellIs" priority="71" stopIfTrue="1" operator="equal">
      <formula>"-"</formula>
    </cfRule>
    <cfRule type="cellIs" dxfId="306" priority="72" operator="greaterThan">
      <formula>$T1912*1.2</formula>
    </cfRule>
  </conditionalFormatting>
  <conditionalFormatting sqref="C1908:S1911">
    <cfRule type="cellIs" dxfId="305" priority="70" operator="greaterThan">
      <formula>0</formula>
    </cfRule>
  </conditionalFormatting>
  <conditionalFormatting sqref="C1920:S1920">
    <cfRule type="cellIs" priority="68" stopIfTrue="1" operator="equal">
      <formula>"-"</formula>
    </cfRule>
    <cfRule type="cellIs" dxfId="304" priority="69" operator="greaterThan">
      <formula>$T1920*1.2</formula>
    </cfRule>
  </conditionalFormatting>
  <conditionalFormatting sqref="C1916:S1919">
    <cfRule type="cellIs" dxfId="303" priority="67" operator="greaterThan">
      <formula>0</formula>
    </cfRule>
  </conditionalFormatting>
  <conditionalFormatting sqref="C1928:S1928">
    <cfRule type="cellIs" priority="65" stopIfTrue="1" operator="equal">
      <formula>"-"</formula>
    </cfRule>
    <cfRule type="cellIs" dxfId="302" priority="66" operator="greaterThan">
      <formula>$T1928*1.2</formula>
    </cfRule>
  </conditionalFormatting>
  <conditionalFormatting sqref="C1924:S1927">
    <cfRule type="cellIs" dxfId="301" priority="64" operator="greaterThan">
      <formula>0</formula>
    </cfRule>
  </conditionalFormatting>
  <conditionalFormatting sqref="C1936:S1936">
    <cfRule type="cellIs" priority="62" stopIfTrue="1" operator="equal">
      <formula>"-"</formula>
    </cfRule>
    <cfRule type="cellIs" dxfId="300" priority="63" operator="greaterThan">
      <formula>$T1936*1.2</formula>
    </cfRule>
  </conditionalFormatting>
  <conditionalFormatting sqref="C1932:S1935">
    <cfRule type="cellIs" dxfId="299" priority="61" operator="greaterThan">
      <formula>0</formula>
    </cfRule>
  </conditionalFormatting>
  <conditionalFormatting sqref="C1944:S1944">
    <cfRule type="cellIs" priority="59" stopIfTrue="1" operator="equal">
      <formula>"-"</formula>
    </cfRule>
    <cfRule type="cellIs" dxfId="298" priority="60" operator="greaterThan">
      <formula>$T1944*1.2</formula>
    </cfRule>
  </conditionalFormatting>
  <conditionalFormatting sqref="C1940:S1943">
    <cfRule type="cellIs" dxfId="297" priority="58" operator="greaterThan">
      <formula>0</formula>
    </cfRule>
  </conditionalFormatting>
  <conditionalFormatting sqref="C1952:S1952">
    <cfRule type="cellIs" priority="56" stopIfTrue="1" operator="equal">
      <formula>"-"</formula>
    </cfRule>
    <cfRule type="cellIs" dxfId="296" priority="57" operator="greaterThan">
      <formula>$T1952*1.2</formula>
    </cfRule>
  </conditionalFormatting>
  <conditionalFormatting sqref="C1948:S1951">
    <cfRule type="cellIs" dxfId="295" priority="55" operator="greaterThan">
      <formula>0</formula>
    </cfRule>
  </conditionalFormatting>
  <conditionalFormatting sqref="C1960:S1960">
    <cfRule type="cellIs" priority="53" stopIfTrue="1" operator="equal">
      <formula>"-"</formula>
    </cfRule>
    <cfRule type="cellIs" dxfId="294" priority="54" operator="greaterThan">
      <formula>$T1960*1.2</formula>
    </cfRule>
  </conditionalFormatting>
  <conditionalFormatting sqref="C1956:S1959">
    <cfRule type="cellIs" dxfId="293" priority="52" operator="greaterThan">
      <formula>0</formula>
    </cfRule>
  </conditionalFormatting>
  <conditionalFormatting sqref="C1968:S1968">
    <cfRule type="cellIs" priority="50" stopIfTrue="1" operator="equal">
      <formula>"-"</formula>
    </cfRule>
    <cfRule type="cellIs" dxfId="292" priority="51" operator="greaterThan">
      <formula>$T1968*1.2</formula>
    </cfRule>
  </conditionalFormatting>
  <conditionalFormatting sqref="C1964:S1967">
    <cfRule type="cellIs" dxfId="291" priority="49" operator="greaterThan">
      <formula>0</formula>
    </cfRule>
  </conditionalFormatting>
  <conditionalFormatting sqref="C1976:S1976">
    <cfRule type="cellIs" priority="47" stopIfTrue="1" operator="equal">
      <formula>"-"</formula>
    </cfRule>
    <cfRule type="cellIs" dxfId="290" priority="48" operator="greaterThan">
      <formula>$T1976*1.2</formula>
    </cfRule>
  </conditionalFormatting>
  <conditionalFormatting sqref="C1972:S1975">
    <cfRule type="cellIs" dxfId="289" priority="46" operator="greaterThan">
      <formula>0</formula>
    </cfRule>
  </conditionalFormatting>
  <conditionalFormatting sqref="C1984:S1984">
    <cfRule type="cellIs" priority="44" stopIfTrue="1" operator="equal">
      <formula>"-"</formula>
    </cfRule>
    <cfRule type="cellIs" dxfId="288" priority="45" operator="greaterThan">
      <formula>$T1984*1.2</formula>
    </cfRule>
  </conditionalFormatting>
  <conditionalFormatting sqref="C1980:S1983">
    <cfRule type="cellIs" dxfId="287" priority="43" operator="greaterThan">
      <formula>0</formula>
    </cfRule>
  </conditionalFormatting>
  <conditionalFormatting sqref="C1992:S1992">
    <cfRule type="cellIs" priority="41" stopIfTrue="1" operator="equal">
      <formula>"-"</formula>
    </cfRule>
    <cfRule type="cellIs" dxfId="286" priority="42" operator="greaterThan">
      <formula>$T1992*1.2</formula>
    </cfRule>
  </conditionalFormatting>
  <conditionalFormatting sqref="C1988:S1991">
    <cfRule type="cellIs" dxfId="285" priority="40" operator="greaterThan">
      <formula>0</formula>
    </cfRule>
  </conditionalFormatting>
  <conditionalFormatting sqref="C2000:S2000">
    <cfRule type="cellIs" priority="38" stopIfTrue="1" operator="equal">
      <formula>"-"</formula>
    </cfRule>
    <cfRule type="cellIs" dxfId="284" priority="39" operator="greaterThan">
      <formula>$T2000*1.2</formula>
    </cfRule>
  </conditionalFormatting>
  <conditionalFormatting sqref="C1996:S1999">
    <cfRule type="cellIs" dxfId="283" priority="37" operator="greaterThan">
      <formula>0</formula>
    </cfRule>
  </conditionalFormatting>
  <conditionalFormatting sqref="C2008:S2008">
    <cfRule type="cellIs" priority="35" stopIfTrue="1" operator="equal">
      <formula>"-"</formula>
    </cfRule>
    <cfRule type="cellIs" dxfId="282" priority="36" operator="greaterThan">
      <formula>$T2008*1.2</formula>
    </cfRule>
  </conditionalFormatting>
  <conditionalFormatting sqref="C2004:S2007">
    <cfRule type="cellIs" dxfId="281" priority="34" operator="greaterThan">
      <formula>0</formula>
    </cfRule>
  </conditionalFormatting>
  <conditionalFormatting sqref="C2016:S2016">
    <cfRule type="cellIs" priority="32" stopIfTrue="1" operator="equal">
      <formula>"-"</formula>
    </cfRule>
    <cfRule type="cellIs" dxfId="280" priority="33" operator="greaterThan">
      <formula>$T2016*1.2</formula>
    </cfRule>
  </conditionalFormatting>
  <conditionalFormatting sqref="C2012:S2015">
    <cfRule type="cellIs" dxfId="279" priority="31" operator="greaterThan">
      <formula>0</formula>
    </cfRule>
  </conditionalFormatting>
  <conditionalFormatting sqref="C2024:S2024">
    <cfRule type="cellIs" priority="29" stopIfTrue="1" operator="equal">
      <formula>"-"</formula>
    </cfRule>
    <cfRule type="cellIs" dxfId="278" priority="30" operator="greaterThan">
      <formula>$T2024*1.2</formula>
    </cfRule>
  </conditionalFormatting>
  <conditionalFormatting sqref="C2020:S2023">
    <cfRule type="cellIs" dxfId="277" priority="28" operator="greaterThan">
      <formula>0</formula>
    </cfRule>
  </conditionalFormatting>
  <conditionalFormatting sqref="C2032:S2032">
    <cfRule type="cellIs" priority="26" stopIfTrue="1" operator="equal">
      <formula>"-"</formula>
    </cfRule>
    <cfRule type="cellIs" dxfId="276" priority="27" operator="greaterThan">
      <formula>$T2032*1.2</formula>
    </cfRule>
  </conditionalFormatting>
  <conditionalFormatting sqref="C2028:S2031">
    <cfRule type="cellIs" dxfId="275" priority="25" operator="greaterThan">
      <formula>0</formula>
    </cfRule>
  </conditionalFormatting>
  <conditionalFormatting sqref="C2040:S2040">
    <cfRule type="cellIs" priority="23" stopIfTrue="1" operator="equal">
      <formula>"-"</formula>
    </cfRule>
    <cfRule type="cellIs" dxfId="274" priority="24" operator="greaterThan">
      <formula>$T2040*1.2</formula>
    </cfRule>
  </conditionalFormatting>
  <conditionalFormatting sqref="C2036:S2039">
    <cfRule type="cellIs" dxfId="273" priority="22" operator="greaterThan">
      <formula>0</formula>
    </cfRule>
  </conditionalFormatting>
  <conditionalFormatting sqref="C2048:S2048">
    <cfRule type="cellIs" priority="20" stopIfTrue="1" operator="equal">
      <formula>"-"</formula>
    </cfRule>
    <cfRule type="cellIs" dxfId="272" priority="21" operator="greaterThan">
      <formula>$T2048*1.2</formula>
    </cfRule>
  </conditionalFormatting>
  <conditionalFormatting sqref="C2044:S2047">
    <cfRule type="cellIs" dxfId="271" priority="19" operator="greaterThan">
      <formula>0</formula>
    </cfRule>
  </conditionalFormatting>
  <conditionalFormatting sqref="C2056:S2056">
    <cfRule type="cellIs" priority="17" stopIfTrue="1" operator="equal">
      <formula>"-"</formula>
    </cfRule>
    <cfRule type="cellIs" dxfId="270" priority="18" operator="greaterThan">
      <formula>$T2056*1.2</formula>
    </cfRule>
  </conditionalFormatting>
  <conditionalFormatting sqref="C2052:S2055">
    <cfRule type="cellIs" dxfId="269" priority="16" operator="greaterThan">
      <formula>0</formula>
    </cfRule>
  </conditionalFormatting>
  <conditionalFormatting sqref="C2064:S2064">
    <cfRule type="cellIs" priority="14" stopIfTrue="1" operator="equal">
      <formula>"-"</formula>
    </cfRule>
    <cfRule type="cellIs" dxfId="268" priority="15" operator="greaterThan">
      <formula>$T2064*1.2</formula>
    </cfRule>
  </conditionalFormatting>
  <conditionalFormatting sqref="C2060:S2063">
    <cfRule type="cellIs" dxfId="267" priority="13" operator="greaterThan">
      <formula>0</formula>
    </cfRule>
  </conditionalFormatting>
  <conditionalFormatting sqref="C2072:S2072">
    <cfRule type="cellIs" priority="11" stopIfTrue="1" operator="equal">
      <formula>"-"</formula>
    </cfRule>
    <cfRule type="cellIs" dxfId="266" priority="12" operator="greaterThan">
      <formula>$T2072*1.2</formula>
    </cfRule>
  </conditionalFormatting>
  <conditionalFormatting sqref="C2068:S2071">
    <cfRule type="cellIs" dxfId="265" priority="10" operator="greaterThan">
      <formula>0</formula>
    </cfRule>
  </conditionalFormatting>
  <conditionalFormatting sqref="C2080:S2080">
    <cfRule type="cellIs" priority="8" stopIfTrue="1" operator="equal">
      <formula>"-"</formula>
    </cfRule>
    <cfRule type="cellIs" dxfId="264" priority="9" operator="greaterThan">
      <formula>$T2080*1.2</formula>
    </cfRule>
  </conditionalFormatting>
  <conditionalFormatting sqref="C2076:S2079">
    <cfRule type="cellIs" dxfId="263" priority="7" operator="greaterThan">
      <formula>0</formula>
    </cfRule>
  </conditionalFormatting>
  <conditionalFormatting sqref="C2088:S2088">
    <cfRule type="cellIs" priority="5" stopIfTrue="1" operator="equal">
      <formula>"-"</formula>
    </cfRule>
    <cfRule type="cellIs" dxfId="262" priority="6" operator="greaterThan">
      <formula>$T2088*1.2</formula>
    </cfRule>
  </conditionalFormatting>
  <conditionalFormatting sqref="C2084:S2087">
    <cfRule type="cellIs" dxfId="261" priority="4" operator="greaterThan">
      <formula>0</formula>
    </cfRule>
  </conditionalFormatting>
  <conditionalFormatting sqref="C2096:S2096">
    <cfRule type="cellIs" priority="2" stopIfTrue="1" operator="equal">
      <formula>"-"</formula>
    </cfRule>
    <cfRule type="cellIs" dxfId="260" priority="3" operator="greaterThan">
      <formula>$T2096*1.2</formula>
    </cfRule>
  </conditionalFormatting>
  <conditionalFormatting sqref="C2092:S2095">
    <cfRule type="cellIs" dxfId="259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统计数据!E276:E282</xm:f>
              <xm:sqref>C7</xm:sqref>
            </x14:sparkline>
            <x14:sparkline>
              <xm:f>统计数据!F276:F282</xm:f>
              <xm:sqref>D7</xm:sqref>
            </x14:sparkline>
            <x14:sparkline>
              <xm:f>统计数据!G276:G282</xm:f>
              <xm:sqref>E7</xm:sqref>
            </x14:sparkline>
            <x14:sparkline>
              <xm:f>统计数据!H276:H282</xm:f>
              <xm:sqref>F7</xm:sqref>
            </x14:sparkline>
            <x14:sparkline>
              <xm:f>统计数据!I276:I282</xm:f>
              <xm:sqref>G7</xm:sqref>
            </x14:sparkline>
            <x14:sparkline>
              <xm:f>统计数据!J276:J282</xm:f>
              <xm:sqref>H7</xm:sqref>
            </x14:sparkline>
            <x14:sparkline>
              <xm:f>统计数据!K276:K282</xm:f>
              <xm:sqref>I7</xm:sqref>
            </x14:sparkline>
            <x14:sparkline>
              <xm:f>统计数据!L276:L282</xm:f>
              <xm:sqref>J7</xm:sqref>
            </x14:sparkline>
            <x14:sparkline>
              <xm:f>统计数据!M276:M282</xm:f>
              <xm:sqref>K7</xm:sqref>
            </x14:sparkline>
            <x14:sparkline>
              <xm:f>统计数据!N276:N282</xm:f>
              <xm:sqref>L7</xm:sqref>
            </x14:sparkline>
            <x14:sparkline>
              <xm:f>统计数据!O276:O282</xm:f>
              <xm:sqref>M7</xm:sqref>
            </x14:sparkline>
            <x14:sparkline>
              <xm:f>统计数据!P276:P282</xm:f>
              <xm:sqref>N7</xm:sqref>
            </x14:sparkline>
            <x14:sparkline>
              <xm:f>统计数据!Q276:Q282</xm:f>
              <xm:sqref>O7</xm:sqref>
            </x14:sparkline>
            <x14:sparkline>
              <xm:f>统计数据!R276:R282</xm:f>
              <xm:sqref>P7</xm:sqref>
            </x14:sparkline>
            <x14:sparkline>
              <xm:f>统计数据!S276:S282</xm:f>
              <xm:sqref>Q7</xm:sqref>
            </x14:sparkline>
            <x14:sparkline>
              <xm:f>统计数据!T276:T282</xm:f>
              <xm:sqref>R7</xm:sqref>
            </x14:sparkline>
            <x14:sparkline>
              <xm:f>统计数据!U276:U282</xm:f>
              <xm:sqref>S7</xm:sqref>
            </x14:sparkline>
          </x14:sparklines>
        </x14:sparklineGroup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统计数据!B276:B282</xm:f>
              <xm:sqref>T7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2"/>
  <sheetViews>
    <sheetView zoomScaleNormal="100" workbookViewId="0">
      <pane ySplit="2" topLeftCell="A251" activePane="bottomLeft" state="frozen"/>
      <selection pane="bottomLeft" activeCell="AP291" sqref="AP291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29" t="s">
        <v>75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/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:B270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:V270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  <row r="270" spans="1:38">
      <c r="A270" s="6">
        <v>44883</v>
      </c>
      <c r="B270" s="5">
        <f t="shared" si="161"/>
        <v>28</v>
      </c>
      <c r="C270" s="5">
        <v>6</v>
      </c>
      <c r="D270" s="5">
        <v>22</v>
      </c>
      <c r="E270" s="5">
        <v>1</v>
      </c>
      <c r="F270" s="5">
        <v>1</v>
      </c>
      <c r="G270" s="5">
        <v>0</v>
      </c>
      <c r="H270" s="5">
        <v>2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2</v>
      </c>
      <c r="O270" s="5">
        <v>16</v>
      </c>
      <c r="P270" s="5">
        <v>0</v>
      </c>
      <c r="Q270" s="5">
        <v>3</v>
      </c>
      <c r="R270" s="5">
        <v>0</v>
      </c>
      <c r="S270" s="5">
        <v>1</v>
      </c>
      <c r="T270" s="5">
        <v>2</v>
      </c>
      <c r="U270" s="5">
        <v>0</v>
      </c>
      <c r="V270" s="27">
        <f t="shared" si="162"/>
        <v>0</v>
      </c>
      <c r="W270" s="26">
        <v>0</v>
      </c>
      <c r="X270" s="26">
        <v>0</v>
      </c>
      <c r="Y270" s="26">
        <v>0</v>
      </c>
      <c r="Z270" s="26">
        <v>0</v>
      </c>
      <c r="AA270" s="26">
        <v>0</v>
      </c>
      <c r="AB270" s="26">
        <v>0</v>
      </c>
      <c r="AC270" s="26">
        <v>0</v>
      </c>
      <c r="AD270" s="26">
        <v>0</v>
      </c>
      <c r="AE270" s="26">
        <v>0</v>
      </c>
      <c r="AF270" s="26">
        <v>0</v>
      </c>
      <c r="AG270" s="26">
        <v>0</v>
      </c>
      <c r="AH270" s="26">
        <v>0</v>
      </c>
      <c r="AI270" s="26">
        <v>0</v>
      </c>
      <c r="AJ270" s="26">
        <v>0</v>
      </c>
      <c r="AK270" s="26">
        <v>0</v>
      </c>
      <c r="AL270" s="26">
        <v>0</v>
      </c>
    </row>
    <row r="271" spans="1:38">
      <c r="A271" s="6">
        <v>44884</v>
      </c>
      <c r="B271" s="5">
        <f t="shared" ref="B271:B272" si="163">C271+D271</f>
        <v>39</v>
      </c>
      <c r="C271" s="5">
        <v>4</v>
      </c>
      <c r="D271" s="5">
        <v>35</v>
      </c>
      <c r="E271" s="5">
        <v>0</v>
      </c>
      <c r="F271" s="5">
        <v>0</v>
      </c>
      <c r="G271" s="5">
        <v>0</v>
      </c>
      <c r="H271" s="5">
        <v>3</v>
      </c>
      <c r="I271" s="5">
        <v>7</v>
      </c>
      <c r="J271" s="5">
        <v>0</v>
      </c>
      <c r="K271" s="5">
        <v>1</v>
      </c>
      <c r="L271" s="5">
        <v>1</v>
      </c>
      <c r="M271" s="5">
        <v>4</v>
      </c>
      <c r="N271" s="5">
        <v>3</v>
      </c>
      <c r="O271" s="5">
        <v>11</v>
      </c>
      <c r="P271" s="5">
        <v>2</v>
      </c>
      <c r="Q271" s="5">
        <v>6</v>
      </c>
      <c r="R271" s="5">
        <v>1</v>
      </c>
      <c r="S271" s="5">
        <v>0</v>
      </c>
      <c r="T271" s="5">
        <v>0</v>
      </c>
      <c r="U271" s="5">
        <v>0</v>
      </c>
      <c r="V271" s="27">
        <f t="shared" ref="V271:V272" si="164">SUM(W271:AL271)</f>
        <v>2</v>
      </c>
      <c r="W271" s="26">
        <v>0</v>
      </c>
      <c r="X271" s="26">
        <v>0</v>
      </c>
      <c r="Y271" s="26">
        <v>0</v>
      </c>
      <c r="Z271" s="26">
        <v>0</v>
      </c>
      <c r="AA271" s="26">
        <v>0</v>
      </c>
      <c r="AB271" s="26">
        <v>0</v>
      </c>
      <c r="AC271" s="26">
        <v>0</v>
      </c>
      <c r="AD271" s="26">
        <v>0</v>
      </c>
      <c r="AE271" s="26">
        <v>1</v>
      </c>
      <c r="AF271" s="26">
        <v>1</v>
      </c>
      <c r="AG271" s="26">
        <v>0</v>
      </c>
      <c r="AH271" s="26">
        <v>0</v>
      </c>
      <c r="AI271" s="26">
        <v>0</v>
      </c>
      <c r="AJ271" s="26">
        <v>0</v>
      </c>
      <c r="AK271" s="26">
        <v>0</v>
      </c>
      <c r="AL271" s="26">
        <v>0</v>
      </c>
    </row>
    <row r="272" spans="1:38">
      <c r="A272" s="6">
        <v>44885</v>
      </c>
      <c r="B272" s="5">
        <f t="shared" si="163"/>
        <v>39</v>
      </c>
      <c r="C272" s="5">
        <v>6</v>
      </c>
      <c r="D272" s="5">
        <v>33</v>
      </c>
      <c r="E272" s="5">
        <v>1</v>
      </c>
      <c r="F272" s="5">
        <v>1</v>
      </c>
      <c r="G272" s="5">
        <v>1</v>
      </c>
      <c r="H272" s="5">
        <v>1</v>
      </c>
      <c r="I272" s="5">
        <v>2</v>
      </c>
      <c r="J272" s="5">
        <v>0</v>
      </c>
      <c r="K272" s="5">
        <v>5</v>
      </c>
      <c r="L272" s="5">
        <v>1</v>
      </c>
      <c r="M272" s="5">
        <v>2</v>
      </c>
      <c r="N272" s="5">
        <v>8</v>
      </c>
      <c r="O272" s="5">
        <v>12</v>
      </c>
      <c r="P272" s="5">
        <v>0</v>
      </c>
      <c r="Q272" s="5">
        <v>1</v>
      </c>
      <c r="R272" s="5">
        <v>1</v>
      </c>
      <c r="S272" s="5">
        <v>0</v>
      </c>
      <c r="T272" s="5">
        <v>3</v>
      </c>
      <c r="U272" s="5">
        <v>0</v>
      </c>
      <c r="V272" s="27">
        <f t="shared" si="164"/>
        <v>0</v>
      </c>
      <c r="W272" s="26">
        <v>0</v>
      </c>
      <c r="X272" s="26">
        <v>0</v>
      </c>
      <c r="Y272" s="26">
        <v>0</v>
      </c>
      <c r="Z272" s="26">
        <v>0</v>
      </c>
      <c r="AA272" s="26">
        <v>0</v>
      </c>
      <c r="AB272" s="26">
        <v>0</v>
      </c>
      <c r="AC272" s="26">
        <v>0</v>
      </c>
      <c r="AD272" s="26">
        <v>0</v>
      </c>
      <c r="AE272" s="26">
        <v>0</v>
      </c>
      <c r="AF272" s="26">
        <v>0</v>
      </c>
      <c r="AG272" s="26">
        <v>0</v>
      </c>
      <c r="AH272" s="26">
        <v>0</v>
      </c>
      <c r="AI272" s="26">
        <v>0</v>
      </c>
      <c r="AJ272" s="26">
        <v>0</v>
      </c>
      <c r="AK272" s="26">
        <v>0</v>
      </c>
      <c r="AL272" s="26">
        <v>0</v>
      </c>
    </row>
    <row r="273" spans="1:38">
      <c r="A273" s="6">
        <v>44886</v>
      </c>
      <c r="B273" s="5">
        <f t="shared" ref="B273:B274" si="165">C273+D273</f>
        <v>48</v>
      </c>
      <c r="C273" s="5">
        <v>4</v>
      </c>
      <c r="D273" s="5">
        <v>44</v>
      </c>
      <c r="E273" s="5">
        <v>1</v>
      </c>
      <c r="F273" s="5">
        <v>3</v>
      </c>
      <c r="G273" s="5">
        <v>1</v>
      </c>
      <c r="H273" s="5">
        <v>3</v>
      </c>
      <c r="I273" s="5">
        <v>1</v>
      </c>
      <c r="J273" s="5">
        <v>2</v>
      </c>
      <c r="K273" s="5">
        <v>1</v>
      </c>
      <c r="L273" s="5">
        <v>4</v>
      </c>
      <c r="M273" s="5">
        <v>5</v>
      </c>
      <c r="N273" s="5">
        <v>10</v>
      </c>
      <c r="O273" s="5">
        <v>6</v>
      </c>
      <c r="P273" s="5">
        <v>1</v>
      </c>
      <c r="Q273" s="5">
        <v>2</v>
      </c>
      <c r="R273" s="5">
        <v>6</v>
      </c>
      <c r="S273" s="5">
        <v>1</v>
      </c>
      <c r="T273" s="5">
        <v>1</v>
      </c>
      <c r="U273" s="5">
        <v>0</v>
      </c>
      <c r="V273" s="27">
        <f t="shared" ref="V273:V274" si="166">SUM(W273:AL273)</f>
        <v>0</v>
      </c>
      <c r="W273" s="26">
        <v>0</v>
      </c>
      <c r="X273" s="26">
        <v>0</v>
      </c>
      <c r="Y273" s="26">
        <v>0</v>
      </c>
      <c r="Z273" s="26">
        <v>0</v>
      </c>
      <c r="AA273" s="26">
        <v>0</v>
      </c>
      <c r="AB273" s="26">
        <v>0</v>
      </c>
      <c r="AC273" s="26">
        <v>0</v>
      </c>
      <c r="AD273" s="26">
        <v>0</v>
      </c>
      <c r="AE273" s="26">
        <v>0</v>
      </c>
      <c r="AF273" s="26">
        <v>0</v>
      </c>
      <c r="AG273" s="26">
        <v>0</v>
      </c>
      <c r="AH273" s="26">
        <v>0</v>
      </c>
      <c r="AI273" s="26">
        <v>0</v>
      </c>
      <c r="AJ273" s="26">
        <v>0</v>
      </c>
      <c r="AK273" s="26">
        <v>0</v>
      </c>
      <c r="AL273" s="26">
        <v>0</v>
      </c>
    </row>
    <row r="274" spans="1:38">
      <c r="A274" s="6">
        <v>44887</v>
      </c>
      <c r="B274" s="5">
        <f t="shared" si="165"/>
        <v>68</v>
      </c>
      <c r="C274" s="5">
        <v>15</v>
      </c>
      <c r="D274" s="5">
        <v>53</v>
      </c>
      <c r="E274" s="5">
        <v>0</v>
      </c>
      <c r="F274" s="5">
        <v>1</v>
      </c>
      <c r="G274" s="5">
        <v>1</v>
      </c>
      <c r="H274" s="5">
        <v>3</v>
      </c>
      <c r="I274" s="5">
        <v>3</v>
      </c>
      <c r="J274" s="5">
        <v>2</v>
      </c>
      <c r="K274" s="5">
        <v>11</v>
      </c>
      <c r="L274" s="5">
        <v>6</v>
      </c>
      <c r="M274" s="5">
        <v>3</v>
      </c>
      <c r="N274" s="5">
        <v>9</v>
      </c>
      <c r="O274" s="5">
        <v>19</v>
      </c>
      <c r="P274" s="5">
        <v>0</v>
      </c>
      <c r="Q274" s="5">
        <v>5</v>
      </c>
      <c r="R274" s="5">
        <v>4</v>
      </c>
      <c r="S274" s="5">
        <v>0</v>
      </c>
      <c r="T274" s="5">
        <v>1</v>
      </c>
      <c r="U274" s="5">
        <v>0</v>
      </c>
      <c r="V274" s="27">
        <f t="shared" si="166"/>
        <v>2</v>
      </c>
      <c r="W274" s="26">
        <v>0</v>
      </c>
      <c r="X274" s="26">
        <v>0</v>
      </c>
      <c r="Y274" s="26">
        <v>0</v>
      </c>
      <c r="Z274" s="26">
        <v>0</v>
      </c>
      <c r="AA274" s="26">
        <v>1</v>
      </c>
      <c r="AB274" s="26">
        <v>0</v>
      </c>
      <c r="AC274" s="26">
        <v>1</v>
      </c>
      <c r="AD274" s="26">
        <v>0</v>
      </c>
      <c r="AE274" s="26">
        <v>0</v>
      </c>
      <c r="AF274" s="26">
        <v>0</v>
      </c>
      <c r="AG274" s="26">
        <v>0</v>
      </c>
      <c r="AH274" s="26">
        <v>0</v>
      </c>
      <c r="AI274" s="26">
        <v>0</v>
      </c>
      <c r="AJ274" s="26">
        <v>0</v>
      </c>
      <c r="AK274" s="26">
        <v>0</v>
      </c>
      <c r="AL274" s="26">
        <v>0</v>
      </c>
    </row>
    <row r="275" spans="1:38">
      <c r="A275" s="6">
        <v>44888</v>
      </c>
      <c r="B275" s="5">
        <f t="shared" ref="B275:B276" si="167">C275+D275</f>
        <v>67</v>
      </c>
      <c r="C275" s="5">
        <v>9</v>
      </c>
      <c r="D275" s="5">
        <v>58</v>
      </c>
      <c r="E275" s="5">
        <v>2</v>
      </c>
      <c r="F275" s="5">
        <v>6</v>
      </c>
      <c r="G275" s="5">
        <v>0</v>
      </c>
      <c r="H275" s="5">
        <v>3</v>
      </c>
      <c r="I275" s="5">
        <v>1</v>
      </c>
      <c r="J275" s="5">
        <v>2</v>
      </c>
      <c r="K275" s="5">
        <v>7</v>
      </c>
      <c r="L275" s="5">
        <v>9</v>
      </c>
      <c r="M275" s="5">
        <v>5</v>
      </c>
      <c r="N275" s="5">
        <v>4</v>
      </c>
      <c r="O275" s="5">
        <v>14</v>
      </c>
      <c r="P275" s="5">
        <v>0</v>
      </c>
      <c r="Q275" s="5">
        <v>8</v>
      </c>
      <c r="R275" s="5">
        <v>5</v>
      </c>
      <c r="S275" s="5">
        <v>1</v>
      </c>
      <c r="T275" s="5">
        <v>0</v>
      </c>
      <c r="U275" s="5">
        <v>0</v>
      </c>
      <c r="V275" s="27">
        <f t="shared" ref="V275:V276" si="168">SUM(W275:AL275)</f>
        <v>2</v>
      </c>
      <c r="W275" s="26">
        <v>0</v>
      </c>
      <c r="X275" s="26">
        <v>0</v>
      </c>
      <c r="Y275" s="26">
        <v>0</v>
      </c>
      <c r="Z275" s="26">
        <v>0</v>
      </c>
      <c r="AA275" s="26">
        <v>0</v>
      </c>
      <c r="AB275" s="26">
        <v>0</v>
      </c>
      <c r="AC275" s="26">
        <v>0</v>
      </c>
      <c r="AD275" s="26">
        <v>1</v>
      </c>
      <c r="AE275" s="26">
        <v>0</v>
      </c>
      <c r="AF275" s="26">
        <v>0</v>
      </c>
      <c r="AG275" s="26">
        <v>0</v>
      </c>
      <c r="AH275" s="26">
        <v>0</v>
      </c>
      <c r="AI275" s="26">
        <v>1</v>
      </c>
      <c r="AJ275" s="26">
        <v>0</v>
      </c>
      <c r="AK275" s="26">
        <v>0</v>
      </c>
      <c r="AL275" s="26">
        <v>0</v>
      </c>
    </row>
    <row r="276" spans="1:38">
      <c r="A276" s="6">
        <v>44889</v>
      </c>
      <c r="B276" s="5">
        <f t="shared" si="167"/>
        <v>86</v>
      </c>
      <c r="C276" s="5">
        <v>9</v>
      </c>
      <c r="D276" s="5">
        <v>77</v>
      </c>
      <c r="E276" s="5">
        <v>3</v>
      </c>
      <c r="F276" s="5">
        <v>3</v>
      </c>
      <c r="G276" s="5">
        <v>1</v>
      </c>
      <c r="H276" s="5">
        <v>5</v>
      </c>
      <c r="I276" s="5">
        <v>2</v>
      </c>
      <c r="J276" s="5">
        <v>5</v>
      </c>
      <c r="K276" s="5">
        <v>9</v>
      </c>
      <c r="L276" s="5">
        <v>6</v>
      </c>
      <c r="M276" s="5">
        <v>7</v>
      </c>
      <c r="N276" s="5">
        <v>7</v>
      </c>
      <c r="O276" s="5">
        <v>20</v>
      </c>
      <c r="P276" s="5">
        <v>1</v>
      </c>
      <c r="Q276" s="5">
        <v>8</v>
      </c>
      <c r="R276" s="5">
        <v>8</v>
      </c>
      <c r="S276" s="5">
        <v>1</v>
      </c>
      <c r="T276" s="5">
        <v>0</v>
      </c>
      <c r="U276" s="5">
        <v>0</v>
      </c>
      <c r="V276" s="27">
        <f t="shared" si="168"/>
        <v>2</v>
      </c>
      <c r="W276" s="26">
        <v>0</v>
      </c>
      <c r="X276" s="26">
        <v>0</v>
      </c>
      <c r="Y276" s="26">
        <v>0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1</v>
      </c>
      <c r="AF276" s="26">
        <v>0</v>
      </c>
      <c r="AG276" s="26">
        <v>0</v>
      </c>
      <c r="AH276" s="26">
        <v>0</v>
      </c>
      <c r="AI276" s="26">
        <v>1</v>
      </c>
      <c r="AJ276" s="26">
        <v>0</v>
      </c>
      <c r="AK276" s="26">
        <v>0</v>
      </c>
      <c r="AL276" s="26">
        <v>0</v>
      </c>
    </row>
    <row r="277" spans="1:38">
      <c r="A277" s="6">
        <v>44890</v>
      </c>
      <c r="B277" s="5">
        <f t="shared" ref="B277:B278" si="169">C277+D277</f>
        <v>89</v>
      </c>
      <c r="C277" s="5">
        <v>11</v>
      </c>
      <c r="D277" s="5">
        <v>78</v>
      </c>
      <c r="E277" s="5">
        <v>3</v>
      </c>
      <c r="F277" s="5">
        <v>5</v>
      </c>
      <c r="G277" s="5">
        <v>1</v>
      </c>
      <c r="H277" s="5">
        <v>4</v>
      </c>
      <c r="I277" s="5">
        <v>2</v>
      </c>
      <c r="J277" s="5">
        <v>2</v>
      </c>
      <c r="K277" s="5">
        <v>10</v>
      </c>
      <c r="L277" s="5">
        <v>12</v>
      </c>
      <c r="M277" s="5">
        <v>9</v>
      </c>
      <c r="N277" s="5">
        <v>6</v>
      </c>
      <c r="O277" s="5">
        <v>21</v>
      </c>
      <c r="P277" s="5">
        <v>3</v>
      </c>
      <c r="Q277" s="5">
        <v>4</v>
      </c>
      <c r="R277" s="5">
        <v>7</v>
      </c>
      <c r="S277" s="5">
        <v>0</v>
      </c>
      <c r="T277" s="5">
        <v>0</v>
      </c>
      <c r="U277" s="5">
        <v>0</v>
      </c>
      <c r="V277" s="27">
        <f t="shared" ref="V277:V278" si="170">SUM(W277:AL277)</f>
        <v>4</v>
      </c>
      <c r="W277" s="26">
        <v>0</v>
      </c>
      <c r="X277" s="26">
        <v>0</v>
      </c>
      <c r="Y277" s="26">
        <v>0</v>
      </c>
      <c r="Z277" s="26">
        <v>0</v>
      </c>
      <c r="AA277" s="26">
        <v>0</v>
      </c>
      <c r="AB277" s="26">
        <v>0</v>
      </c>
      <c r="AC277" s="26">
        <v>0</v>
      </c>
      <c r="AD277" s="26">
        <v>2</v>
      </c>
      <c r="AE277" s="26">
        <v>1</v>
      </c>
      <c r="AF277" s="26">
        <v>0</v>
      </c>
      <c r="AG277" s="26">
        <v>0</v>
      </c>
      <c r="AH277" s="26">
        <v>0</v>
      </c>
      <c r="AI277" s="26">
        <v>0</v>
      </c>
      <c r="AJ277" s="26">
        <v>1</v>
      </c>
      <c r="AK277" s="26">
        <v>0</v>
      </c>
      <c r="AL277" s="26">
        <v>0</v>
      </c>
    </row>
    <row r="278" spans="1:38">
      <c r="A278" s="6">
        <v>44891</v>
      </c>
      <c r="B278" s="5">
        <f t="shared" si="169"/>
        <v>130</v>
      </c>
      <c r="C278" s="5">
        <v>11</v>
      </c>
      <c r="D278" s="5">
        <v>119</v>
      </c>
      <c r="E278" s="5">
        <v>1</v>
      </c>
      <c r="F278" s="5">
        <v>7</v>
      </c>
      <c r="G278" s="5">
        <v>3</v>
      </c>
      <c r="H278" s="5">
        <v>6</v>
      </c>
      <c r="I278" s="5">
        <v>5</v>
      </c>
      <c r="J278" s="5">
        <v>1</v>
      </c>
      <c r="K278" s="5">
        <v>7</v>
      </c>
      <c r="L278" s="5">
        <v>16</v>
      </c>
      <c r="M278" s="5">
        <v>12</v>
      </c>
      <c r="N278" s="5">
        <v>5</v>
      </c>
      <c r="O278" s="5">
        <v>39</v>
      </c>
      <c r="P278" s="5">
        <v>3</v>
      </c>
      <c r="Q278" s="5">
        <v>7</v>
      </c>
      <c r="R278" s="5">
        <v>11</v>
      </c>
      <c r="S278" s="5">
        <v>7</v>
      </c>
      <c r="T278" s="5">
        <v>0</v>
      </c>
      <c r="U278" s="5">
        <v>0</v>
      </c>
      <c r="V278" s="27">
        <f t="shared" si="170"/>
        <v>4</v>
      </c>
      <c r="W278" s="26">
        <v>0</v>
      </c>
      <c r="X278" s="26">
        <v>0</v>
      </c>
      <c r="Y278" s="26">
        <v>0</v>
      </c>
      <c r="Z278" s="26">
        <v>0</v>
      </c>
      <c r="AA278" s="26">
        <v>1</v>
      </c>
      <c r="AB278" s="26">
        <v>1</v>
      </c>
      <c r="AC278" s="26">
        <v>1</v>
      </c>
      <c r="AD278" s="26">
        <v>1</v>
      </c>
      <c r="AE278" s="26">
        <v>0</v>
      </c>
      <c r="AF278" s="26">
        <v>0</v>
      </c>
      <c r="AG278" s="26">
        <v>0</v>
      </c>
      <c r="AH278" s="26">
        <v>0</v>
      </c>
      <c r="AI278" s="26">
        <v>0</v>
      </c>
      <c r="AJ278" s="26">
        <v>0</v>
      </c>
      <c r="AK278" s="26">
        <v>0</v>
      </c>
      <c r="AL278" s="26">
        <v>0</v>
      </c>
    </row>
    <row r="279" spans="1:38">
      <c r="A279" s="6">
        <v>44892</v>
      </c>
      <c r="B279" s="5">
        <f t="shared" ref="B279:B280" si="171">C279+D279</f>
        <v>144</v>
      </c>
      <c r="C279" s="5">
        <v>16</v>
      </c>
      <c r="D279" s="5">
        <v>128</v>
      </c>
      <c r="E279" s="5">
        <v>4</v>
      </c>
      <c r="F279" s="5">
        <v>8</v>
      </c>
      <c r="G279" s="5">
        <v>1</v>
      </c>
      <c r="H279" s="5">
        <v>8</v>
      </c>
      <c r="I279" s="5">
        <v>3</v>
      </c>
      <c r="J279" s="5">
        <v>3</v>
      </c>
      <c r="K279" s="5">
        <v>9</v>
      </c>
      <c r="L279" s="5">
        <v>27</v>
      </c>
      <c r="M279" s="5">
        <v>8</v>
      </c>
      <c r="N279" s="5">
        <v>5</v>
      </c>
      <c r="O279" s="5">
        <v>39</v>
      </c>
      <c r="P279" s="5">
        <v>8</v>
      </c>
      <c r="Q279" s="5">
        <v>16</v>
      </c>
      <c r="R279" s="5">
        <v>2</v>
      </c>
      <c r="S279" s="5">
        <v>3</v>
      </c>
      <c r="T279" s="5">
        <v>0</v>
      </c>
      <c r="U279" s="5">
        <v>0</v>
      </c>
      <c r="V279" s="27">
        <f t="shared" ref="V279:V280" si="172">SUM(W279:AL279)</f>
        <v>4</v>
      </c>
      <c r="W279" s="26">
        <v>0</v>
      </c>
      <c r="X279" s="26">
        <v>0</v>
      </c>
      <c r="Y279" s="26">
        <v>0</v>
      </c>
      <c r="Z279" s="26">
        <v>1</v>
      </c>
      <c r="AA279" s="26">
        <v>0</v>
      </c>
      <c r="AB279" s="26">
        <v>0</v>
      </c>
      <c r="AC279" s="26">
        <v>0</v>
      </c>
      <c r="AD279" s="26">
        <v>1</v>
      </c>
      <c r="AE279" s="26">
        <v>0</v>
      </c>
      <c r="AF279" s="26">
        <v>0</v>
      </c>
      <c r="AG279" s="26">
        <v>1</v>
      </c>
      <c r="AH279" s="26">
        <v>1</v>
      </c>
      <c r="AI279" s="26">
        <v>0</v>
      </c>
      <c r="AJ279" s="26">
        <v>0</v>
      </c>
      <c r="AK279" s="26">
        <v>0</v>
      </c>
      <c r="AL279" s="26">
        <v>0</v>
      </c>
    </row>
    <row r="280" spans="1:38">
      <c r="A280" s="6">
        <v>44893</v>
      </c>
      <c r="B280" s="5">
        <f t="shared" si="171"/>
        <v>178</v>
      </c>
      <c r="C280" s="5">
        <v>20</v>
      </c>
      <c r="D280" s="5">
        <v>158</v>
      </c>
      <c r="E280" s="5">
        <v>4</v>
      </c>
      <c r="F280" s="5">
        <v>8</v>
      </c>
      <c r="G280" s="5">
        <v>5</v>
      </c>
      <c r="H280" s="5">
        <v>11</v>
      </c>
      <c r="I280" s="5">
        <v>7</v>
      </c>
      <c r="J280" s="5">
        <v>4</v>
      </c>
      <c r="K280" s="5">
        <v>6</v>
      </c>
      <c r="L280" s="5">
        <v>16</v>
      </c>
      <c r="M280" s="5">
        <v>9</v>
      </c>
      <c r="N280" s="5">
        <v>17</v>
      </c>
      <c r="O280" s="5">
        <v>48</v>
      </c>
      <c r="P280" s="5">
        <v>6</v>
      </c>
      <c r="Q280" s="5">
        <v>20</v>
      </c>
      <c r="R280" s="5">
        <v>14</v>
      </c>
      <c r="S280" s="5">
        <v>3</v>
      </c>
      <c r="T280" s="5">
        <v>0</v>
      </c>
      <c r="U280" s="5">
        <v>0</v>
      </c>
      <c r="V280" s="27">
        <f t="shared" si="172"/>
        <v>6</v>
      </c>
      <c r="W280" s="26">
        <v>0</v>
      </c>
      <c r="X280" s="26">
        <v>1</v>
      </c>
      <c r="Y280" s="26">
        <v>0</v>
      </c>
      <c r="Z280" s="26">
        <v>0</v>
      </c>
      <c r="AA280" s="26">
        <v>0</v>
      </c>
      <c r="AB280" s="26">
        <v>2</v>
      </c>
      <c r="AC280" s="26">
        <v>0</v>
      </c>
      <c r="AD280" s="26">
        <v>0</v>
      </c>
      <c r="AE280" s="26">
        <v>0</v>
      </c>
      <c r="AF280" s="26">
        <v>0</v>
      </c>
      <c r="AG280" s="26">
        <v>0</v>
      </c>
      <c r="AH280" s="26">
        <v>0</v>
      </c>
      <c r="AI280" s="26">
        <v>1</v>
      </c>
      <c r="AJ280" s="26">
        <v>2</v>
      </c>
      <c r="AK280" s="26">
        <v>0</v>
      </c>
      <c r="AL280" s="26">
        <v>0</v>
      </c>
    </row>
    <row r="281" spans="1:38">
      <c r="A281" s="6">
        <v>44894</v>
      </c>
      <c r="B281" s="5">
        <f t="shared" ref="B281:B282" si="173">C281+D281</f>
        <v>187</v>
      </c>
      <c r="C281" s="5">
        <v>11</v>
      </c>
      <c r="D281" s="5">
        <v>176</v>
      </c>
      <c r="E281" s="5">
        <v>8</v>
      </c>
      <c r="F281" s="5">
        <v>13</v>
      </c>
      <c r="G281" s="5">
        <v>8</v>
      </c>
      <c r="H281" s="5">
        <v>6</v>
      </c>
      <c r="I281" s="5">
        <v>16</v>
      </c>
      <c r="J281" s="5">
        <v>6</v>
      </c>
      <c r="K281" s="5">
        <v>5</v>
      </c>
      <c r="L281" s="5">
        <v>26</v>
      </c>
      <c r="M281" s="5">
        <v>6</v>
      </c>
      <c r="N281" s="5">
        <v>8</v>
      </c>
      <c r="O281" s="5">
        <v>44</v>
      </c>
      <c r="P281" s="5">
        <v>1</v>
      </c>
      <c r="Q281" s="5">
        <v>21</v>
      </c>
      <c r="R281" s="5">
        <v>11</v>
      </c>
      <c r="S281" s="5">
        <v>6</v>
      </c>
      <c r="T281" s="5">
        <v>2</v>
      </c>
      <c r="U281" s="5">
        <v>0</v>
      </c>
      <c r="V281" s="27">
        <f t="shared" ref="V281:V282" si="174">SUM(W281:AL281)</f>
        <v>12</v>
      </c>
      <c r="W281" s="26">
        <v>1</v>
      </c>
      <c r="X281" s="26">
        <v>2</v>
      </c>
      <c r="Y281" s="26">
        <v>0</v>
      </c>
      <c r="Z281" s="26">
        <v>0</v>
      </c>
      <c r="AA281" s="26">
        <v>1</v>
      </c>
      <c r="AB281" s="26">
        <v>0</v>
      </c>
      <c r="AC281" s="26">
        <v>0</v>
      </c>
      <c r="AD281" s="26">
        <v>2</v>
      </c>
      <c r="AE281" s="26">
        <v>1</v>
      </c>
      <c r="AF281" s="26">
        <v>0</v>
      </c>
      <c r="AG281" s="26">
        <v>1</v>
      </c>
      <c r="AH281" s="26">
        <v>0</v>
      </c>
      <c r="AI281" s="26">
        <v>2</v>
      </c>
      <c r="AJ281" s="26">
        <v>2</v>
      </c>
      <c r="AK281" s="26">
        <v>0</v>
      </c>
      <c r="AL281" s="26">
        <v>0</v>
      </c>
    </row>
    <row r="282" spans="1:38">
      <c r="A282" s="6">
        <v>44895</v>
      </c>
      <c r="B282" s="5">
        <f t="shared" si="173"/>
        <v>197</v>
      </c>
      <c r="C282" s="5">
        <v>23</v>
      </c>
      <c r="D282" s="5">
        <v>174</v>
      </c>
      <c r="E282" s="5">
        <v>14</v>
      </c>
      <c r="F282" s="5">
        <v>8</v>
      </c>
      <c r="G282" s="5">
        <v>15</v>
      </c>
      <c r="H282" s="5">
        <v>10</v>
      </c>
      <c r="I282" s="5">
        <v>9</v>
      </c>
      <c r="J282" s="5">
        <v>9</v>
      </c>
      <c r="K282" s="5">
        <v>9</v>
      </c>
      <c r="L282" s="5">
        <v>21</v>
      </c>
      <c r="M282" s="5">
        <v>13</v>
      </c>
      <c r="N282" s="5">
        <v>12</v>
      </c>
      <c r="O282" s="5">
        <v>41</v>
      </c>
      <c r="P282" s="5">
        <v>4</v>
      </c>
      <c r="Q282" s="5">
        <v>13</v>
      </c>
      <c r="R282" s="5">
        <v>13</v>
      </c>
      <c r="S282" s="5">
        <v>5</v>
      </c>
      <c r="T282" s="5">
        <v>1</v>
      </c>
      <c r="U282" s="5">
        <v>0</v>
      </c>
      <c r="V282" s="27">
        <f t="shared" si="174"/>
        <v>8</v>
      </c>
      <c r="W282" s="26">
        <v>0</v>
      </c>
      <c r="X282" s="26">
        <v>0</v>
      </c>
      <c r="Y282" s="26">
        <v>1</v>
      </c>
      <c r="Z282" s="26">
        <v>0</v>
      </c>
      <c r="AA282" s="26">
        <v>0</v>
      </c>
      <c r="AB282" s="26">
        <v>1</v>
      </c>
      <c r="AC282" s="26">
        <v>0</v>
      </c>
      <c r="AD282" s="26">
        <v>3</v>
      </c>
      <c r="AE282" s="26">
        <v>0</v>
      </c>
      <c r="AF282" s="26">
        <v>0</v>
      </c>
      <c r="AG282" s="26">
        <v>2</v>
      </c>
      <c r="AH282" s="26">
        <v>0</v>
      </c>
      <c r="AI282" s="26">
        <v>0</v>
      </c>
      <c r="AJ282" s="26">
        <v>1</v>
      </c>
      <c r="AK282" s="26">
        <v>0</v>
      </c>
      <c r="AL282" s="26">
        <v>0</v>
      </c>
    </row>
  </sheetData>
  <mergeCells count="1">
    <mergeCell ref="A1:AL1"/>
  </mergeCells>
  <phoneticPr fontId="6" type="noConversion"/>
  <conditionalFormatting sqref="W23:AL88 W90:AL90">
    <cfRule type="cellIs" dxfId="258" priority="262" operator="between">
      <formula>1</formula>
      <formula>10</formula>
    </cfRule>
    <cfRule type="cellIs" dxfId="257" priority="263" operator="greaterThan">
      <formula>10</formula>
    </cfRule>
    <cfRule type="cellIs" dxfId="256" priority="264" operator="equal">
      <formula>0</formula>
    </cfRule>
  </conditionalFormatting>
  <conditionalFormatting sqref="W89:AL89 W91:AL91 W93:AL93 W95:AL95 W97:AL97 W99:AC99 AE99:AL99">
    <cfRule type="cellIs" dxfId="255" priority="220" operator="between">
      <formula>1</formula>
      <formula>10</formula>
    </cfRule>
    <cfRule type="cellIs" dxfId="254" priority="221" operator="greaterThan">
      <formula>10</formula>
    </cfRule>
    <cfRule type="cellIs" dxfId="253" priority="222" operator="equal">
      <formula>0</formula>
    </cfRule>
  </conditionalFormatting>
  <conditionalFormatting sqref="W92:AL92">
    <cfRule type="cellIs" dxfId="252" priority="217" operator="between">
      <formula>1</formula>
      <formula>10</formula>
    </cfRule>
    <cfRule type="cellIs" dxfId="251" priority="218" operator="greaterThan">
      <formula>10</formula>
    </cfRule>
    <cfRule type="cellIs" dxfId="250" priority="219" operator="equal">
      <formula>0</formula>
    </cfRule>
  </conditionalFormatting>
  <conditionalFormatting sqref="W94:AL94 W96:AL96">
    <cfRule type="cellIs" dxfId="249" priority="214" operator="between">
      <formula>1</formula>
      <formula>10</formula>
    </cfRule>
    <cfRule type="cellIs" dxfId="248" priority="215" operator="greaterThan">
      <formula>10</formula>
    </cfRule>
    <cfRule type="cellIs" dxfId="247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246" priority="211" operator="between">
      <formula>1</formula>
      <formula>10</formula>
    </cfRule>
    <cfRule type="cellIs" dxfId="245" priority="212" operator="greaterThan">
      <formula>10</formula>
    </cfRule>
    <cfRule type="cellIs" dxfId="244" priority="213" operator="equal">
      <formula>0</formula>
    </cfRule>
  </conditionalFormatting>
  <conditionalFormatting sqref="AD99">
    <cfRule type="cellIs" dxfId="243" priority="208" operator="between">
      <formula>1</formula>
      <formula>10</formula>
    </cfRule>
    <cfRule type="cellIs" dxfId="242" priority="209" operator="greaterThan">
      <formula>10</formula>
    </cfRule>
    <cfRule type="cellIs" dxfId="241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240" priority="193" operator="between">
      <formula>1</formula>
      <formula>10</formula>
    </cfRule>
    <cfRule type="cellIs" dxfId="239" priority="194" operator="greaterThan">
      <formula>10</formula>
    </cfRule>
    <cfRule type="cellIs" dxfId="238" priority="195" operator="equal">
      <formula>0</formula>
    </cfRule>
  </conditionalFormatting>
  <conditionalFormatting sqref="AD103 AD105 AD107 AD109 AD111 AD113 AD115 AD117 AD119">
    <cfRule type="cellIs" dxfId="237" priority="190" operator="between">
      <formula>1</formula>
      <formula>10</formula>
    </cfRule>
    <cfRule type="cellIs" dxfId="236" priority="191" operator="greaterThan">
      <formula>10</formula>
    </cfRule>
    <cfRule type="cellIs" dxfId="235" priority="192" operator="equal">
      <formula>0</formula>
    </cfRule>
  </conditionalFormatting>
  <conditionalFormatting sqref="W121:AL121 W123:AL123 W125:AL282">
    <cfRule type="cellIs" dxfId="234" priority="7" operator="between">
      <formula>1</formula>
      <formula>10</formula>
    </cfRule>
    <cfRule type="cellIs" dxfId="233" priority="8" operator="greaterThan">
      <formula>10</formula>
    </cfRule>
    <cfRule type="cellIs" dxfId="232" priority="9" operator="equal">
      <formula>0</formula>
    </cfRule>
  </conditionalFormatting>
  <conditionalFormatting sqref="E3:T282">
    <cfRule type="cellIs" dxfId="23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AA34" sqref="AA34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126" t="s">
        <v>76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30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30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30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30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30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30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30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30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30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30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30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30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30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31" t="s">
        <v>177</v>
      </c>
      <c r="B16" s="17" t="s">
        <v>19</v>
      </c>
      <c r="C16" s="10">
        <f>SUM(C17:C18)</f>
        <v>65</v>
      </c>
      <c r="D16" s="10">
        <f t="shared" ref="D16" si="35">SUM(D17:D18)</f>
        <v>95</v>
      </c>
      <c r="E16" s="10">
        <f t="shared" ref="E16" si="36">SUM(E17:E18)</f>
        <v>86</v>
      </c>
      <c r="F16" s="10">
        <f t="shared" ref="F16" si="37">SUM(F17:F18)</f>
        <v>114</v>
      </c>
      <c r="G16" s="10">
        <f t="shared" ref="G16" si="38">SUM(G17:G18)</f>
        <v>102</v>
      </c>
      <c r="H16" s="10">
        <f t="shared" ref="H16" si="39">SUM(H17:H18)</f>
        <v>43</v>
      </c>
      <c r="I16" s="10">
        <f t="shared" ref="I16" si="40">SUM(I17:I18)</f>
        <v>147</v>
      </c>
      <c r="J16" s="10">
        <f t="shared" ref="J16" si="41">SUM(J17:J18)</f>
        <v>234</v>
      </c>
      <c r="K16" s="10">
        <f t="shared" ref="K16" si="42">SUM(K17:K18)</f>
        <v>137</v>
      </c>
      <c r="L16" s="10">
        <f t="shared" ref="L16" si="43">SUM(L17:L18)</f>
        <v>125</v>
      </c>
      <c r="M16" s="10">
        <f t="shared" ref="M16" si="44">SUM(M17:M18)</f>
        <v>448</v>
      </c>
      <c r="N16" s="10">
        <f t="shared" ref="N16" si="45">SUM(N17:N18)</f>
        <v>51</v>
      </c>
      <c r="O16" s="10">
        <f t="shared" ref="O16" si="46">SUM(O17:O18)</f>
        <v>164</v>
      </c>
      <c r="P16" s="10">
        <f t="shared" ref="P16" si="47">SUM(P17:P18)</f>
        <v>147</v>
      </c>
      <c r="Q16" s="10">
        <f t="shared" ref="Q16" si="48">SUM(Q17:Q18)</f>
        <v>50</v>
      </c>
      <c r="R16" s="10">
        <f t="shared" ref="R16" si="49">SUM(R17:R18)</f>
        <v>19</v>
      </c>
      <c r="S16" s="10">
        <f t="shared" ref="S16" si="50">SUM(S17:S18)</f>
        <v>0</v>
      </c>
      <c r="T16" s="10">
        <f t="shared" ref="T16" si="51">SUM(T17:T18)</f>
        <v>2027</v>
      </c>
    </row>
    <row r="17" spans="1:22" ht="18" customHeight="1">
      <c r="A17" s="131"/>
      <c r="B17" s="17" t="s">
        <v>20</v>
      </c>
      <c r="C17" s="10">
        <v>0</v>
      </c>
      <c r="D17" s="10">
        <v>11</v>
      </c>
      <c r="E17" s="10">
        <v>6</v>
      </c>
      <c r="F17" s="10">
        <v>7</v>
      </c>
      <c r="G17" s="10">
        <v>9</v>
      </c>
      <c r="H17" s="10">
        <v>0</v>
      </c>
      <c r="I17" s="10">
        <v>4</v>
      </c>
      <c r="J17" s="10">
        <v>28</v>
      </c>
      <c r="K17" s="10">
        <v>11</v>
      </c>
      <c r="L17" s="10">
        <v>14</v>
      </c>
      <c r="M17" s="10">
        <v>50</v>
      </c>
      <c r="N17" s="10">
        <v>3</v>
      </c>
      <c r="O17" s="10">
        <v>36</v>
      </c>
      <c r="P17" s="10">
        <v>12</v>
      </c>
      <c r="Q17" s="10">
        <v>2</v>
      </c>
      <c r="R17" s="10">
        <v>0</v>
      </c>
      <c r="S17" s="10">
        <v>0</v>
      </c>
      <c r="T17" s="10">
        <f>SUM(C17:S17)</f>
        <v>193</v>
      </c>
    </row>
    <row r="18" spans="1:22" ht="18" customHeight="1">
      <c r="A18" s="131"/>
      <c r="B18" s="17" t="s">
        <v>21</v>
      </c>
      <c r="C18" s="14">
        <v>65</v>
      </c>
      <c r="D18" s="14">
        <v>84</v>
      </c>
      <c r="E18" s="14">
        <v>80</v>
      </c>
      <c r="F18" s="14">
        <v>107</v>
      </c>
      <c r="G18" s="14">
        <v>93</v>
      </c>
      <c r="H18" s="14">
        <v>43</v>
      </c>
      <c r="I18" s="14">
        <v>143</v>
      </c>
      <c r="J18" s="14">
        <v>206</v>
      </c>
      <c r="K18" s="14">
        <v>126</v>
      </c>
      <c r="L18" s="14">
        <v>111</v>
      </c>
      <c r="M18" s="14">
        <v>398</v>
      </c>
      <c r="N18" s="14">
        <v>48</v>
      </c>
      <c r="O18" s="14">
        <v>128</v>
      </c>
      <c r="P18" s="14">
        <v>135</v>
      </c>
      <c r="Q18" s="14">
        <v>48</v>
      </c>
      <c r="R18" s="14">
        <v>19</v>
      </c>
      <c r="S18" s="14">
        <v>0</v>
      </c>
      <c r="T18" s="10">
        <f>SUM(C18:S18)</f>
        <v>1834</v>
      </c>
    </row>
    <row r="19" spans="1:22" ht="18" customHeight="1">
      <c r="A19" s="131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30" priority="35" rank="3"/>
  </conditionalFormatting>
  <conditionalFormatting sqref="C4:S4">
    <cfRule type="top10" dxfId="229" priority="36" rank="3"/>
  </conditionalFormatting>
  <conditionalFormatting sqref="C6:S6">
    <cfRule type="top10" dxfId="228" priority="33" bottom="1" rank="3"/>
  </conditionalFormatting>
  <conditionalFormatting sqref="C5:S5">
    <cfRule type="top10" dxfId="227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226" priority="30" rank="3"/>
  </conditionalFormatting>
  <conditionalFormatting sqref="C9:S9">
    <cfRule type="top10" dxfId="225" priority="31" rank="3"/>
  </conditionalFormatting>
  <conditionalFormatting sqref="C10:S10">
    <cfRule type="top10" dxfId="224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223" priority="25" rank="3"/>
  </conditionalFormatting>
  <conditionalFormatting sqref="C13:S13">
    <cfRule type="top10" dxfId="222" priority="26" rank="3"/>
  </conditionalFormatting>
  <conditionalFormatting sqref="C14:S14">
    <cfRule type="top10" dxfId="221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220" priority="21" rank="3"/>
  </conditionalFormatting>
  <conditionalFormatting sqref="C17:S17">
    <cfRule type="top10" dxfId="219" priority="7" rank="3"/>
  </conditionalFormatting>
  <conditionalFormatting sqref="C17:S17">
    <cfRule type="cellIs" dxfId="218" priority="5" stopIfTrue="1" operator="equal">
      <formula>0</formula>
    </cfRule>
  </conditionalFormatting>
  <conditionalFormatting sqref="C18:S18">
    <cfRule type="top10" dxfId="217" priority="2" rank="3"/>
  </conditionalFormatting>
  <conditionalFormatting sqref="C18:S18">
    <cfRule type="cellIs" dxfId="216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统计数据!B219:B282</xm:f>
              <xm:sqref>T19</xm:sqref>
            </x14:sparkline>
          </x14:sparklines>
        </x14:sparklineGroup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统计数据!E219:E282</xm:f>
              <xm:sqref>C19</xm:sqref>
            </x14:sparkline>
            <x14:sparkline>
              <xm:f>统计数据!F219:F282</xm:f>
              <xm:sqref>D19</xm:sqref>
            </x14:sparkline>
            <x14:sparkline>
              <xm:f>统计数据!G219:G282</xm:f>
              <xm:sqref>E19</xm:sqref>
            </x14:sparkline>
            <x14:sparkline>
              <xm:f>统计数据!H219:H282</xm:f>
              <xm:sqref>F19</xm:sqref>
            </x14:sparkline>
            <x14:sparkline>
              <xm:f>统计数据!I219:I282</xm:f>
              <xm:sqref>G19</xm:sqref>
            </x14:sparkline>
            <x14:sparkline>
              <xm:f>统计数据!J219:J282</xm:f>
              <xm:sqref>H19</xm:sqref>
            </x14:sparkline>
            <x14:sparkline>
              <xm:f>统计数据!K219:K282</xm:f>
              <xm:sqref>I19</xm:sqref>
            </x14:sparkline>
            <x14:sparkline>
              <xm:f>统计数据!L219:L282</xm:f>
              <xm:sqref>J19</xm:sqref>
            </x14:sparkline>
            <x14:sparkline>
              <xm:f>统计数据!M219:M282</xm:f>
              <xm:sqref>K19</xm:sqref>
            </x14:sparkline>
            <x14:sparkline>
              <xm:f>统计数据!N219:N282</xm:f>
              <xm:sqref>L19</xm:sqref>
            </x14:sparkline>
            <x14:sparkline>
              <xm:f>统计数据!O219:O282</xm:f>
              <xm:sqref>M19</xm:sqref>
            </x14:sparkline>
            <x14:sparkline>
              <xm:f>统计数据!P219:P282</xm:f>
              <xm:sqref>N19</xm:sqref>
            </x14:sparkline>
            <x14:sparkline>
              <xm:f>统计数据!Q219:Q282</xm:f>
              <xm:sqref>O19</xm:sqref>
            </x14:sparkline>
            <x14:sparkline>
              <xm:f>统计数据!R219:R282</xm:f>
              <xm:sqref>P19</xm:sqref>
            </x14:sparkline>
            <x14:sparkline>
              <xm:f>统计数据!S219:S282</xm:f>
              <xm:sqref>Q19</xm:sqref>
            </x14:sparkline>
            <x14:sparkline>
              <xm:f>统计数据!T219:T282</xm:f>
              <xm:sqref>R19</xm:sqref>
            </x14:sparkline>
            <x14:sparkline>
              <xm:f>统计数据!U219:U282</xm:f>
              <xm:sqref>S19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32"/>
  <sheetViews>
    <sheetView workbookViewId="0">
      <pane ySplit="2" topLeftCell="A3" activePane="bottomLeft" state="frozen"/>
      <selection pane="bottomLeft" activeCell="Z42" sqref="Z42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29" t="s">
        <v>77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  <row r="20" spans="1:23">
      <c r="A20" s="6">
        <v>44883</v>
      </c>
      <c r="B20" s="5">
        <f t="shared" ref="B20" si="4">SUM(C20:W20)</f>
        <v>30</v>
      </c>
      <c r="C20" s="71">
        <v>5</v>
      </c>
      <c r="D20" s="71">
        <v>11</v>
      </c>
      <c r="E20" s="71">
        <v>8</v>
      </c>
      <c r="F20" s="71">
        <v>1</v>
      </c>
      <c r="G20" s="71"/>
      <c r="H20" s="72">
        <v>1</v>
      </c>
      <c r="I20" s="72"/>
      <c r="J20" s="72">
        <v>1</v>
      </c>
      <c r="K20" s="72">
        <v>1</v>
      </c>
      <c r="L20" s="72"/>
      <c r="M20" s="72"/>
      <c r="N20" s="72">
        <v>2</v>
      </c>
      <c r="O20" s="72"/>
      <c r="P20" s="72"/>
      <c r="Q20" s="73"/>
      <c r="R20" s="73"/>
      <c r="S20" s="73"/>
      <c r="T20" s="73"/>
      <c r="U20" s="73"/>
      <c r="V20" s="73"/>
      <c r="W20" s="73"/>
    </row>
    <row r="21" spans="1:23">
      <c r="A21" s="6">
        <v>44884</v>
      </c>
      <c r="B21" s="5">
        <f>SUM(C21:W21)</f>
        <v>36</v>
      </c>
      <c r="C21" s="71">
        <v>5</v>
      </c>
      <c r="D21" s="71">
        <v>6</v>
      </c>
      <c r="E21" s="71">
        <v>4</v>
      </c>
      <c r="F21" s="71">
        <v>14</v>
      </c>
      <c r="G21" s="71">
        <v>4</v>
      </c>
      <c r="H21" s="72">
        <v>1</v>
      </c>
      <c r="I21" s="72">
        <v>1</v>
      </c>
      <c r="J21" s="72"/>
      <c r="K21" s="72"/>
      <c r="L21" s="72"/>
      <c r="M21" s="72">
        <v>1</v>
      </c>
      <c r="N21" s="72"/>
      <c r="O21" s="72"/>
      <c r="P21" s="72"/>
      <c r="Q21" s="73"/>
      <c r="R21" s="73"/>
      <c r="S21" s="73"/>
      <c r="T21" s="73"/>
      <c r="U21" s="73"/>
      <c r="V21" s="73"/>
      <c r="W21" s="73"/>
    </row>
    <row r="22" spans="1:23">
      <c r="A22" s="6">
        <v>44885</v>
      </c>
      <c r="B22" s="5">
        <f t="shared" ref="B22" si="5">SUM(C22:W22)</f>
        <v>52</v>
      </c>
      <c r="C22" s="71">
        <v>7</v>
      </c>
      <c r="D22" s="71">
        <v>11</v>
      </c>
      <c r="E22" s="71">
        <v>20</v>
      </c>
      <c r="F22" s="71">
        <v>6</v>
      </c>
      <c r="G22" s="71">
        <v>3</v>
      </c>
      <c r="H22" s="72">
        <v>1</v>
      </c>
      <c r="I22" s="72">
        <v>1</v>
      </c>
      <c r="J22" s="72"/>
      <c r="K22" s="72">
        <v>1</v>
      </c>
      <c r="L22" s="72"/>
      <c r="M22" s="72"/>
      <c r="N22" s="72">
        <v>1</v>
      </c>
      <c r="O22" s="72">
        <v>1</v>
      </c>
      <c r="P22" s="72"/>
      <c r="Q22" s="73"/>
      <c r="R22" s="73"/>
      <c r="S22" s="73"/>
      <c r="T22" s="73"/>
      <c r="U22" s="73"/>
      <c r="V22" s="73"/>
      <c r="W22" s="73"/>
    </row>
    <row r="23" spans="1:23">
      <c r="A23" s="6">
        <v>44886</v>
      </c>
      <c r="B23" s="5">
        <f>SUM(C23:W23)</f>
        <v>50</v>
      </c>
      <c r="C23" s="71">
        <v>8</v>
      </c>
      <c r="D23" s="71">
        <v>19</v>
      </c>
      <c r="E23" s="71">
        <v>10</v>
      </c>
      <c r="F23" s="71">
        <v>7</v>
      </c>
      <c r="G23" s="71">
        <v>1</v>
      </c>
      <c r="H23" s="72">
        <v>3</v>
      </c>
      <c r="I23" s="72">
        <v>2</v>
      </c>
      <c r="J23" s="72"/>
      <c r="K23" s="72"/>
      <c r="L23" s="72"/>
      <c r="M23" s="72"/>
      <c r="N23" s="72"/>
      <c r="O23" s="72"/>
      <c r="P23" s="72"/>
      <c r="Q23" s="73"/>
      <c r="R23" s="73"/>
      <c r="S23" s="73"/>
      <c r="T23" s="73"/>
      <c r="U23" s="73"/>
      <c r="V23" s="73"/>
      <c r="W23" s="73"/>
    </row>
    <row r="24" spans="1:23">
      <c r="A24" s="6">
        <v>44887</v>
      </c>
      <c r="B24" s="5">
        <f t="shared" ref="B24" si="6">SUM(C24:W24)</f>
        <v>55</v>
      </c>
      <c r="C24" s="71">
        <v>9</v>
      </c>
      <c r="D24" s="71">
        <v>18</v>
      </c>
      <c r="E24" s="71">
        <v>12</v>
      </c>
      <c r="F24" s="71">
        <v>3</v>
      </c>
      <c r="G24" s="71">
        <v>12</v>
      </c>
      <c r="H24" s="72"/>
      <c r="I24" s="72">
        <v>1</v>
      </c>
      <c r="J24" s="72"/>
      <c r="K24" s="72"/>
      <c r="L24" s="72"/>
      <c r="M24" s="72"/>
      <c r="N24" s="72"/>
      <c r="O24" s="72"/>
      <c r="P24" s="72"/>
      <c r="Q24" s="73"/>
      <c r="R24" s="73"/>
      <c r="S24" s="73"/>
      <c r="T24" s="73"/>
      <c r="U24" s="73"/>
      <c r="V24" s="73"/>
      <c r="W24" s="73"/>
    </row>
    <row r="25" spans="1:23">
      <c r="A25" s="6">
        <v>44888</v>
      </c>
      <c r="B25" s="5">
        <f>SUM(C25:W25)</f>
        <v>32</v>
      </c>
      <c r="C25" s="71">
        <v>6</v>
      </c>
      <c r="D25" s="71">
        <v>13</v>
      </c>
      <c r="E25" s="71">
        <v>3</v>
      </c>
      <c r="F25" s="71">
        <v>2</v>
      </c>
      <c r="G25" s="71"/>
      <c r="H25" s="72">
        <v>6</v>
      </c>
      <c r="I25" s="72"/>
      <c r="J25" s="72">
        <v>2</v>
      </c>
      <c r="K25" s="72"/>
      <c r="L25" s="72"/>
      <c r="M25" s="72"/>
      <c r="N25" s="72"/>
      <c r="O25" s="72"/>
      <c r="P25" s="72"/>
      <c r="Q25" s="73"/>
      <c r="R25" s="73"/>
      <c r="S25" s="73"/>
      <c r="T25" s="73"/>
      <c r="U25" s="73"/>
      <c r="V25" s="73"/>
      <c r="W25" s="73"/>
    </row>
    <row r="26" spans="1:23">
      <c r="A26" s="6">
        <v>44889</v>
      </c>
      <c r="B26" s="5">
        <f t="shared" ref="B26" si="7">SUM(C26:W26)</f>
        <v>70</v>
      </c>
      <c r="C26" s="71">
        <v>5</v>
      </c>
      <c r="D26" s="71">
        <v>39</v>
      </c>
      <c r="E26" s="71">
        <v>13</v>
      </c>
      <c r="F26" s="71">
        <v>3</v>
      </c>
      <c r="G26" s="71">
        <v>5</v>
      </c>
      <c r="H26" s="72">
        <v>1</v>
      </c>
      <c r="I26" s="72"/>
      <c r="J26" s="72">
        <v>2</v>
      </c>
      <c r="K26" s="72">
        <v>1</v>
      </c>
      <c r="L26" s="72"/>
      <c r="M26" s="72"/>
      <c r="N26" s="72">
        <v>1</v>
      </c>
      <c r="O26" s="72"/>
      <c r="P26" s="72"/>
      <c r="Q26" s="73"/>
      <c r="R26" s="73"/>
      <c r="S26" s="73"/>
      <c r="T26" s="73"/>
      <c r="U26" s="73"/>
      <c r="V26" s="73"/>
      <c r="W26" s="73"/>
    </row>
    <row r="27" spans="1:23">
      <c r="A27" s="6">
        <v>44890</v>
      </c>
      <c r="B27" s="5">
        <f>SUM(C27:W27)</f>
        <v>59</v>
      </c>
      <c r="C27" s="71"/>
      <c r="D27" s="71">
        <v>11</v>
      </c>
      <c r="E27" s="71">
        <v>30</v>
      </c>
      <c r="F27" s="71">
        <v>5</v>
      </c>
      <c r="G27" s="71">
        <v>3</v>
      </c>
      <c r="H27" s="72">
        <v>3</v>
      </c>
      <c r="I27" s="72">
        <v>1</v>
      </c>
      <c r="J27" s="72">
        <v>6</v>
      </c>
      <c r="K27" s="72"/>
      <c r="L27" s="72"/>
      <c r="M27" s="72"/>
      <c r="N27" s="72"/>
      <c r="O27" s="72"/>
      <c r="P27" s="72"/>
      <c r="Q27" s="73"/>
      <c r="R27" s="73"/>
      <c r="S27" s="73"/>
      <c r="T27" s="73"/>
      <c r="U27" s="73"/>
      <c r="V27" s="73"/>
      <c r="W27" s="73"/>
    </row>
    <row r="28" spans="1:23">
      <c r="A28" s="6">
        <v>44891</v>
      </c>
      <c r="B28" s="5">
        <f t="shared" ref="B28" si="8">SUM(C28:W28)</f>
        <v>59</v>
      </c>
      <c r="C28" s="71">
        <v>3</v>
      </c>
      <c r="D28" s="71">
        <v>24</v>
      </c>
      <c r="E28" s="71">
        <v>10</v>
      </c>
      <c r="F28" s="71">
        <v>12</v>
      </c>
      <c r="G28" s="71">
        <v>4</v>
      </c>
      <c r="H28" s="72">
        <v>2</v>
      </c>
      <c r="I28" s="72">
        <v>1</v>
      </c>
      <c r="J28" s="72">
        <v>1</v>
      </c>
      <c r="K28" s="72"/>
      <c r="L28" s="72">
        <v>1</v>
      </c>
      <c r="M28" s="72">
        <v>1</v>
      </c>
      <c r="N28" s="72"/>
      <c r="O28" s="72"/>
      <c r="P28" s="72"/>
      <c r="Q28" s="73"/>
      <c r="R28" s="73"/>
      <c r="S28" s="73"/>
      <c r="T28" s="73"/>
      <c r="U28" s="73"/>
      <c r="V28" s="73"/>
      <c r="W28" s="73"/>
    </row>
    <row r="29" spans="1:23">
      <c r="A29" s="6">
        <v>44892</v>
      </c>
      <c r="B29" s="5">
        <f>SUM(C29:W29)</f>
        <v>57</v>
      </c>
      <c r="C29" s="71">
        <v>6</v>
      </c>
      <c r="D29" s="71">
        <v>21</v>
      </c>
      <c r="E29" s="71">
        <v>10</v>
      </c>
      <c r="F29" s="71">
        <v>7</v>
      </c>
      <c r="G29" s="71">
        <v>7</v>
      </c>
      <c r="H29" s="72"/>
      <c r="I29" s="72">
        <v>2</v>
      </c>
      <c r="J29" s="72">
        <v>2</v>
      </c>
      <c r="K29" s="72">
        <v>2</v>
      </c>
      <c r="L29" s="72"/>
      <c r="M29" s="72"/>
      <c r="N29" s="72"/>
      <c r="O29" s="72"/>
      <c r="P29" s="72"/>
      <c r="Q29" s="73"/>
      <c r="R29" s="73"/>
      <c r="S29" s="73"/>
      <c r="T29" s="73"/>
      <c r="U29" s="73"/>
      <c r="V29" s="73"/>
      <c r="W29" s="73"/>
    </row>
    <row r="30" spans="1:23">
      <c r="A30" s="6">
        <v>44893</v>
      </c>
      <c r="B30" s="5">
        <f t="shared" ref="B30" si="9">SUM(C30:W30)</f>
        <v>58</v>
      </c>
      <c r="C30" s="71">
        <v>1</v>
      </c>
      <c r="D30" s="71">
        <v>11</v>
      </c>
      <c r="E30" s="71">
        <v>20</v>
      </c>
      <c r="F30" s="71">
        <v>14</v>
      </c>
      <c r="G30" s="71">
        <v>4</v>
      </c>
      <c r="H30" s="72">
        <v>4</v>
      </c>
      <c r="I30" s="72">
        <v>1</v>
      </c>
      <c r="J30" s="72"/>
      <c r="K30" s="72">
        <v>1</v>
      </c>
      <c r="L30" s="72">
        <v>2</v>
      </c>
      <c r="M30" s="72"/>
      <c r="N30" s="72"/>
      <c r="O30" s="72"/>
      <c r="P30" s="72"/>
      <c r="Q30" s="73"/>
      <c r="R30" s="73"/>
      <c r="S30" s="73"/>
      <c r="T30" s="73"/>
      <c r="U30" s="73"/>
      <c r="V30" s="73"/>
      <c r="W30" s="73"/>
    </row>
    <row r="31" spans="1:23">
      <c r="A31" s="6">
        <v>44894</v>
      </c>
      <c r="B31" s="5">
        <f>SUM(C31:W31)</f>
        <v>48</v>
      </c>
      <c r="C31" s="71">
        <v>5</v>
      </c>
      <c r="D31" s="71">
        <v>9</v>
      </c>
      <c r="E31" s="71">
        <v>15</v>
      </c>
      <c r="F31" s="71">
        <v>5</v>
      </c>
      <c r="G31" s="71">
        <v>8</v>
      </c>
      <c r="H31" s="72">
        <v>1</v>
      </c>
      <c r="I31" s="72">
        <v>1</v>
      </c>
      <c r="J31" s="72">
        <v>2</v>
      </c>
      <c r="K31" s="72"/>
      <c r="L31" s="72"/>
      <c r="M31" s="72"/>
      <c r="N31" s="72">
        <v>2</v>
      </c>
      <c r="O31" s="72"/>
      <c r="P31" s="72"/>
      <c r="Q31" s="73"/>
      <c r="R31" s="73"/>
      <c r="S31" s="73"/>
      <c r="T31" s="73"/>
      <c r="U31" s="73"/>
      <c r="V31" s="73"/>
      <c r="W31" s="73"/>
    </row>
    <row r="32" spans="1:23">
      <c r="A32" s="6">
        <v>44895</v>
      </c>
      <c r="B32" s="5">
        <f t="shared" ref="B32" si="10">SUM(C32:W32)</f>
        <v>58</v>
      </c>
      <c r="C32" s="71">
        <v>4</v>
      </c>
      <c r="D32" s="71">
        <v>23</v>
      </c>
      <c r="E32" s="71">
        <v>8</v>
      </c>
      <c r="F32" s="71">
        <v>10</v>
      </c>
      <c r="G32" s="71">
        <v>2</v>
      </c>
      <c r="H32" s="72">
        <v>1</v>
      </c>
      <c r="I32" s="72">
        <v>4</v>
      </c>
      <c r="J32" s="72">
        <v>1</v>
      </c>
      <c r="K32" s="72">
        <v>2</v>
      </c>
      <c r="L32" s="72">
        <v>1</v>
      </c>
      <c r="M32" s="72">
        <v>2</v>
      </c>
      <c r="N32" s="72"/>
      <c r="O32" s="72"/>
      <c r="P32" s="72"/>
      <c r="Q32" s="73"/>
      <c r="R32" s="73"/>
      <c r="S32" s="73"/>
      <c r="T32" s="73"/>
      <c r="U32" s="73"/>
      <c r="V32" s="73"/>
      <c r="W32" s="73"/>
    </row>
  </sheetData>
  <mergeCells count="1">
    <mergeCell ref="A1:W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3DE-D885-7344-B023-8FCE8ECB1095}">
  <dimension ref="A1:T93"/>
  <sheetViews>
    <sheetView workbookViewId="0">
      <pane ySplit="2" topLeftCell="A51" activePane="bottomLeft" state="frozen"/>
      <selection pane="bottomLeft" activeCell="N97" sqref="N97"/>
    </sheetView>
  </sheetViews>
  <sheetFormatPr baseColWidth="10" defaultRowHeight="15"/>
  <cols>
    <col min="1" max="1" width="10.83203125" style="86"/>
    <col min="2" max="2" width="8.83203125" style="90" customWidth="1"/>
    <col min="3" max="18" width="7.6640625" customWidth="1"/>
  </cols>
  <sheetData>
    <row r="1" spans="1:18" ht="27" customHeight="1">
      <c r="A1" s="126" t="s">
        <v>79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8"/>
    </row>
    <row r="2" spans="1:18">
      <c r="A2" s="18" t="s">
        <v>52</v>
      </c>
      <c r="B2" s="18" t="s">
        <v>78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</row>
    <row r="3" spans="1:18">
      <c r="A3" s="88">
        <v>44805</v>
      </c>
      <c r="B3" s="89">
        <f t="shared" ref="B3:B32" si="0">SUM(C3:R3)</f>
        <v>15</v>
      </c>
      <c r="C3" s="27">
        <v>0</v>
      </c>
      <c r="D3" s="27">
        <v>1</v>
      </c>
      <c r="E3" s="27">
        <v>0</v>
      </c>
      <c r="F3" s="27">
        <v>0</v>
      </c>
      <c r="G3" s="27">
        <v>0</v>
      </c>
      <c r="H3" s="27">
        <v>0</v>
      </c>
      <c r="I3" s="27">
        <v>7</v>
      </c>
      <c r="J3" s="27">
        <v>3</v>
      </c>
      <c r="K3" s="27">
        <v>0</v>
      </c>
      <c r="L3" s="27">
        <v>0</v>
      </c>
      <c r="M3" s="27">
        <v>4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</row>
    <row r="4" spans="1:18">
      <c r="A4" s="88">
        <v>44806</v>
      </c>
      <c r="B4" s="89">
        <f t="shared" si="0"/>
        <v>9</v>
      </c>
      <c r="C4" s="27">
        <v>0</v>
      </c>
      <c r="D4" s="27">
        <v>1</v>
      </c>
      <c r="E4" s="27">
        <v>0</v>
      </c>
      <c r="F4" s="27">
        <v>0</v>
      </c>
      <c r="G4" s="27">
        <v>0</v>
      </c>
      <c r="H4" s="27">
        <v>0</v>
      </c>
      <c r="I4" s="27">
        <v>5</v>
      </c>
      <c r="J4" s="27">
        <v>3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</row>
    <row r="5" spans="1:18">
      <c r="A5" s="88">
        <v>44807</v>
      </c>
      <c r="B5" s="89">
        <f t="shared" si="0"/>
        <v>5</v>
      </c>
      <c r="C5" s="27">
        <v>0</v>
      </c>
      <c r="D5" s="27">
        <v>1</v>
      </c>
      <c r="E5" s="27">
        <v>0</v>
      </c>
      <c r="F5" s="27">
        <v>0</v>
      </c>
      <c r="G5" s="27">
        <v>0</v>
      </c>
      <c r="H5" s="27">
        <v>0</v>
      </c>
      <c r="I5" s="27">
        <v>1</v>
      </c>
      <c r="J5" s="27">
        <v>3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</row>
    <row r="6" spans="1:18">
      <c r="A6" s="88">
        <v>44808</v>
      </c>
      <c r="B6" s="89">
        <f t="shared" si="0"/>
        <v>4</v>
      </c>
      <c r="C6" s="27">
        <v>0</v>
      </c>
      <c r="D6" s="27">
        <v>1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3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</row>
    <row r="7" spans="1:18">
      <c r="A7" s="88">
        <v>44809</v>
      </c>
      <c r="B7" s="89">
        <f t="shared" si="0"/>
        <v>4</v>
      </c>
      <c r="C7" s="27">
        <v>0</v>
      </c>
      <c r="D7" s="27">
        <v>1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3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</row>
    <row r="8" spans="1:18">
      <c r="A8" s="88">
        <v>44810</v>
      </c>
      <c r="B8" s="89">
        <f t="shared" si="0"/>
        <v>7</v>
      </c>
      <c r="C8" s="27">
        <v>1</v>
      </c>
      <c r="D8" s="27">
        <v>1</v>
      </c>
      <c r="E8" s="27">
        <v>0</v>
      </c>
      <c r="F8" s="27">
        <v>1</v>
      </c>
      <c r="G8" s="27">
        <v>1</v>
      </c>
      <c r="H8" s="27">
        <v>0</v>
      </c>
      <c r="I8" s="27">
        <v>0</v>
      </c>
      <c r="J8" s="27">
        <v>3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</row>
    <row r="9" spans="1:18">
      <c r="A9" s="88">
        <v>44811</v>
      </c>
      <c r="B9" s="89">
        <f t="shared" si="0"/>
        <v>14</v>
      </c>
      <c r="C9" s="27">
        <v>3</v>
      </c>
      <c r="D9" s="27">
        <v>1</v>
      </c>
      <c r="E9" s="27">
        <v>0</v>
      </c>
      <c r="F9" s="27">
        <v>1</v>
      </c>
      <c r="G9" s="27">
        <v>1</v>
      </c>
      <c r="H9" s="27">
        <v>0</v>
      </c>
      <c r="I9" s="27">
        <v>0</v>
      </c>
      <c r="J9" s="27">
        <v>3</v>
      </c>
      <c r="K9" s="27">
        <v>0</v>
      </c>
      <c r="L9" s="27">
        <v>0</v>
      </c>
      <c r="M9" s="27">
        <v>1</v>
      </c>
      <c r="N9" s="27">
        <v>0</v>
      </c>
      <c r="O9" s="27">
        <v>4</v>
      </c>
      <c r="P9" s="27">
        <v>0</v>
      </c>
      <c r="Q9" s="27">
        <v>0</v>
      </c>
      <c r="R9" s="27">
        <v>0</v>
      </c>
    </row>
    <row r="10" spans="1:18">
      <c r="A10" s="88">
        <v>44812</v>
      </c>
      <c r="B10" s="89">
        <f t="shared" si="0"/>
        <v>13</v>
      </c>
      <c r="C10" s="27">
        <v>3</v>
      </c>
      <c r="D10" s="27">
        <v>0</v>
      </c>
      <c r="E10" s="27">
        <v>0</v>
      </c>
      <c r="F10" s="27">
        <v>1</v>
      </c>
      <c r="G10" s="27">
        <v>1</v>
      </c>
      <c r="H10" s="27">
        <v>0</v>
      </c>
      <c r="I10" s="27">
        <v>0</v>
      </c>
      <c r="J10" s="27">
        <v>3</v>
      </c>
      <c r="K10" s="27">
        <v>0</v>
      </c>
      <c r="L10" s="27">
        <v>0</v>
      </c>
      <c r="M10" s="27">
        <v>1</v>
      </c>
      <c r="N10" s="27">
        <v>0</v>
      </c>
      <c r="O10" s="27">
        <v>4</v>
      </c>
      <c r="P10" s="27">
        <v>0</v>
      </c>
      <c r="Q10" s="27">
        <v>0</v>
      </c>
      <c r="R10" s="27">
        <v>0</v>
      </c>
    </row>
    <row r="11" spans="1:18">
      <c r="A11" s="88">
        <v>44813</v>
      </c>
      <c r="B11" s="89">
        <f t="shared" si="0"/>
        <v>14</v>
      </c>
      <c r="C11" s="27">
        <v>3</v>
      </c>
      <c r="D11" s="27">
        <v>0</v>
      </c>
      <c r="E11" s="27">
        <v>0</v>
      </c>
      <c r="F11" s="27">
        <v>1</v>
      </c>
      <c r="G11" s="27">
        <v>2</v>
      </c>
      <c r="H11" s="27">
        <v>0</v>
      </c>
      <c r="I11" s="27">
        <v>0</v>
      </c>
      <c r="J11" s="27">
        <v>2</v>
      </c>
      <c r="K11" s="27">
        <v>0</v>
      </c>
      <c r="L11" s="27">
        <v>0</v>
      </c>
      <c r="M11" s="27">
        <v>1</v>
      </c>
      <c r="N11" s="27">
        <v>0</v>
      </c>
      <c r="O11" s="27">
        <v>5</v>
      </c>
      <c r="P11" s="27">
        <v>0</v>
      </c>
      <c r="Q11" s="27">
        <v>0</v>
      </c>
      <c r="R11" s="27">
        <v>0</v>
      </c>
    </row>
    <row r="12" spans="1:18">
      <c r="A12" s="88">
        <v>44814</v>
      </c>
      <c r="B12" s="89">
        <f t="shared" si="0"/>
        <v>15</v>
      </c>
      <c r="C12" s="27">
        <v>3</v>
      </c>
      <c r="D12" s="27">
        <v>0</v>
      </c>
      <c r="E12" s="27">
        <v>0</v>
      </c>
      <c r="F12" s="27">
        <v>2</v>
      </c>
      <c r="G12" s="27">
        <v>2</v>
      </c>
      <c r="H12" s="27">
        <v>0</v>
      </c>
      <c r="I12" s="27">
        <v>0</v>
      </c>
      <c r="J12" s="27">
        <v>2</v>
      </c>
      <c r="K12" s="27">
        <v>0</v>
      </c>
      <c r="L12" s="27">
        <v>0</v>
      </c>
      <c r="M12" s="27">
        <v>1</v>
      </c>
      <c r="N12" s="27">
        <v>0</v>
      </c>
      <c r="O12" s="27">
        <v>5</v>
      </c>
      <c r="P12" s="27">
        <v>0</v>
      </c>
      <c r="Q12" s="27">
        <v>0</v>
      </c>
      <c r="R12" s="27">
        <v>0</v>
      </c>
    </row>
    <row r="13" spans="1:18">
      <c r="A13" s="88">
        <v>44815</v>
      </c>
      <c r="B13" s="89">
        <f t="shared" si="0"/>
        <v>13</v>
      </c>
      <c r="C13" s="27">
        <v>3</v>
      </c>
      <c r="D13" s="27">
        <v>0</v>
      </c>
      <c r="E13" s="27">
        <v>0</v>
      </c>
      <c r="F13" s="27">
        <v>2</v>
      </c>
      <c r="G13" s="27">
        <v>2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1</v>
      </c>
      <c r="N13" s="27">
        <v>0</v>
      </c>
      <c r="O13" s="27">
        <v>5</v>
      </c>
      <c r="P13" s="27">
        <v>0</v>
      </c>
      <c r="Q13" s="27">
        <v>0</v>
      </c>
      <c r="R13" s="27">
        <v>0</v>
      </c>
    </row>
    <row r="14" spans="1:18">
      <c r="A14" s="88">
        <v>44816</v>
      </c>
      <c r="B14" s="89">
        <f t="shared" si="0"/>
        <v>10</v>
      </c>
      <c r="C14" s="27">
        <v>3</v>
      </c>
      <c r="D14" s="27">
        <v>0</v>
      </c>
      <c r="E14" s="27">
        <v>0</v>
      </c>
      <c r="F14" s="27">
        <v>2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1</v>
      </c>
      <c r="N14" s="27">
        <v>0</v>
      </c>
      <c r="O14" s="27">
        <v>3</v>
      </c>
      <c r="P14" s="27">
        <v>0</v>
      </c>
      <c r="Q14" s="27">
        <v>0</v>
      </c>
      <c r="R14" s="27">
        <v>0</v>
      </c>
    </row>
    <row r="15" spans="1:18">
      <c r="A15" s="88">
        <v>44817</v>
      </c>
      <c r="B15" s="89">
        <f t="shared" si="0"/>
        <v>7</v>
      </c>
      <c r="C15" s="27">
        <v>0</v>
      </c>
      <c r="D15" s="27">
        <v>0</v>
      </c>
      <c r="E15" s="27">
        <v>0</v>
      </c>
      <c r="F15" s="27">
        <v>2</v>
      </c>
      <c r="G15" s="27">
        <v>1</v>
      </c>
      <c r="H15" s="27">
        <v>0</v>
      </c>
      <c r="I15" s="27">
        <v>0</v>
      </c>
      <c r="J15" s="27">
        <v>1</v>
      </c>
      <c r="K15" s="27">
        <v>0</v>
      </c>
      <c r="L15" s="27">
        <v>0</v>
      </c>
      <c r="M15" s="27">
        <v>1</v>
      </c>
      <c r="N15" s="27">
        <v>0</v>
      </c>
      <c r="O15" s="27">
        <v>2</v>
      </c>
      <c r="P15" s="27">
        <v>0</v>
      </c>
      <c r="Q15" s="27">
        <v>0</v>
      </c>
      <c r="R15" s="27">
        <v>0</v>
      </c>
    </row>
    <row r="16" spans="1:18">
      <c r="A16" s="88">
        <v>44818</v>
      </c>
      <c r="B16" s="89">
        <f t="shared" si="0"/>
        <v>7</v>
      </c>
      <c r="C16" s="27">
        <v>0</v>
      </c>
      <c r="D16" s="27">
        <v>0</v>
      </c>
      <c r="E16" s="27">
        <v>0</v>
      </c>
      <c r="F16" s="27">
        <v>2</v>
      </c>
      <c r="G16" s="27">
        <v>1</v>
      </c>
      <c r="H16" s="27">
        <v>0</v>
      </c>
      <c r="I16" s="27">
        <v>0</v>
      </c>
      <c r="J16" s="27">
        <v>1</v>
      </c>
      <c r="K16" s="27">
        <v>0</v>
      </c>
      <c r="L16" s="27">
        <v>0</v>
      </c>
      <c r="M16" s="27">
        <v>1</v>
      </c>
      <c r="N16" s="27">
        <v>0</v>
      </c>
      <c r="O16" s="27">
        <v>2</v>
      </c>
      <c r="P16" s="27">
        <v>0</v>
      </c>
      <c r="Q16" s="27">
        <v>0</v>
      </c>
      <c r="R16" s="27">
        <v>0</v>
      </c>
    </row>
    <row r="17" spans="1:20">
      <c r="A17" s="88">
        <v>44819</v>
      </c>
      <c r="B17" s="89">
        <f t="shared" si="0"/>
        <v>5</v>
      </c>
      <c r="C17" s="27">
        <v>0</v>
      </c>
      <c r="D17" s="27">
        <v>0</v>
      </c>
      <c r="E17" s="27">
        <v>0</v>
      </c>
      <c r="F17" s="27">
        <v>2</v>
      </c>
      <c r="G17" s="27">
        <v>1</v>
      </c>
      <c r="H17" s="27">
        <v>0</v>
      </c>
      <c r="I17" s="27">
        <v>0</v>
      </c>
      <c r="J17" s="27">
        <v>1</v>
      </c>
      <c r="K17" s="27">
        <v>0</v>
      </c>
      <c r="L17" s="27">
        <v>0</v>
      </c>
      <c r="M17" s="27">
        <v>1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</row>
    <row r="18" spans="1:20">
      <c r="A18" s="88">
        <v>44820</v>
      </c>
      <c r="B18" s="89">
        <f>SUM(C18:R18)</f>
        <v>2</v>
      </c>
      <c r="C18" s="27">
        <v>0</v>
      </c>
      <c r="D18" s="27">
        <v>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1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</row>
    <row r="19" spans="1:20">
      <c r="A19" s="88">
        <v>44821</v>
      </c>
      <c r="B19" s="89">
        <f>SUM(C19:R19)</f>
        <v>1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1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</row>
    <row r="20" spans="1:20">
      <c r="A20" s="88">
        <v>44822</v>
      </c>
      <c r="B20" s="89">
        <f>SUM(C20:R20)</f>
        <v>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1</v>
      </c>
      <c r="K20" s="27">
        <v>0</v>
      </c>
      <c r="L20" s="27">
        <v>0</v>
      </c>
      <c r="M20" s="27">
        <v>0</v>
      </c>
      <c r="N20" s="27">
        <v>0</v>
      </c>
      <c r="O20" s="27">
        <v>1</v>
      </c>
      <c r="P20" s="27">
        <v>0</v>
      </c>
      <c r="Q20" s="27">
        <v>0</v>
      </c>
      <c r="R20" s="27">
        <v>0</v>
      </c>
    </row>
    <row r="21" spans="1:20">
      <c r="A21" s="88">
        <v>44823</v>
      </c>
      <c r="B21" s="89">
        <f>SUM(C21:R21)</f>
        <v>4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1</v>
      </c>
      <c r="K21" s="27">
        <v>0</v>
      </c>
      <c r="L21" s="27">
        <v>0</v>
      </c>
      <c r="M21" s="27">
        <v>0</v>
      </c>
      <c r="N21" s="27">
        <v>0</v>
      </c>
      <c r="O21" s="27">
        <v>1</v>
      </c>
      <c r="P21" s="27">
        <v>2</v>
      </c>
      <c r="Q21" s="27">
        <v>0</v>
      </c>
      <c r="R21" s="27">
        <v>0</v>
      </c>
    </row>
    <row r="22" spans="1:20">
      <c r="A22" s="88">
        <v>44824</v>
      </c>
      <c r="B22" s="89">
        <f>SUM(C22:R22)</f>
        <v>3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1</v>
      </c>
      <c r="P22" s="27">
        <v>2</v>
      </c>
      <c r="Q22" s="27">
        <v>0</v>
      </c>
      <c r="R22" s="27">
        <v>0</v>
      </c>
    </row>
    <row r="23" spans="1:20">
      <c r="A23" s="88">
        <v>44825</v>
      </c>
      <c r="B23" s="89">
        <f t="shared" si="0"/>
        <v>3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1</v>
      </c>
      <c r="P23" s="27">
        <v>2</v>
      </c>
      <c r="Q23" s="27">
        <v>0</v>
      </c>
      <c r="R23" s="27">
        <v>0</v>
      </c>
    </row>
    <row r="24" spans="1:20">
      <c r="A24" s="88">
        <v>44826</v>
      </c>
      <c r="B24" s="89">
        <f t="shared" si="0"/>
        <v>3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1</v>
      </c>
      <c r="P24" s="27">
        <v>2</v>
      </c>
      <c r="Q24" s="27">
        <v>0</v>
      </c>
      <c r="R24" s="27">
        <v>0</v>
      </c>
    </row>
    <row r="25" spans="1:20">
      <c r="A25" s="88">
        <v>44827</v>
      </c>
      <c r="B25" s="89">
        <f t="shared" si="0"/>
        <v>3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1</v>
      </c>
      <c r="P25" s="27">
        <v>2</v>
      </c>
      <c r="Q25" s="27">
        <v>0</v>
      </c>
      <c r="R25" s="27">
        <v>0</v>
      </c>
    </row>
    <row r="26" spans="1:20">
      <c r="A26" s="88">
        <v>44828</v>
      </c>
      <c r="B26" s="89">
        <f t="shared" si="0"/>
        <v>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1</v>
      </c>
      <c r="P26" s="27">
        <v>2</v>
      </c>
      <c r="Q26" s="27">
        <v>0</v>
      </c>
      <c r="R26" s="27">
        <v>0</v>
      </c>
    </row>
    <row r="27" spans="1:20">
      <c r="A27" s="88">
        <v>44829</v>
      </c>
      <c r="B27" s="89">
        <f t="shared" si="0"/>
        <v>2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1</v>
      </c>
      <c r="P27" s="27">
        <v>1</v>
      </c>
      <c r="Q27" s="27">
        <v>0</v>
      </c>
      <c r="R27" s="27">
        <v>0</v>
      </c>
    </row>
    <row r="28" spans="1:20">
      <c r="A28" s="88">
        <v>44830</v>
      </c>
      <c r="B28" s="89">
        <f t="shared" si="0"/>
        <v>2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1</v>
      </c>
      <c r="P28" s="27">
        <v>1</v>
      </c>
      <c r="Q28" s="27">
        <v>0</v>
      </c>
      <c r="R28" s="27">
        <v>0</v>
      </c>
    </row>
    <row r="29" spans="1:20">
      <c r="A29" s="88">
        <v>44831</v>
      </c>
      <c r="B29" s="89">
        <f t="shared" si="0"/>
        <v>1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1</v>
      </c>
      <c r="Q29" s="27">
        <v>0</v>
      </c>
      <c r="R29" s="27">
        <v>0</v>
      </c>
    </row>
    <row r="30" spans="1:20">
      <c r="A30" s="88">
        <v>44832</v>
      </c>
      <c r="B30" s="89">
        <f t="shared" si="0"/>
        <v>0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/>
      <c r="T30" s="27"/>
    </row>
    <row r="31" spans="1:20">
      <c r="A31" s="88">
        <v>44833</v>
      </c>
      <c r="B31" s="89">
        <f t="shared" si="0"/>
        <v>4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2</v>
      </c>
      <c r="K31" s="27">
        <v>0</v>
      </c>
      <c r="L31" s="27">
        <v>0</v>
      </c>
      <c r="M31" s="27">
        <v>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</row>
    <row r="32" spans="1:20">
      <c r="A32" s="88">
        <v>44834</v>
      </c>
      <c r="B32" s="89">
        <f t="shared" si="0"/>
        <v>7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1</v>
      </c>
      <c r="I32" s="27">
        <v>0</v>
      </c>
      <c r="J32" s="27">
        <v>3</v>
      </c>
      <c r="K32" s="27">
        <v>1</v>
      </c>
      <c r="L32" s="27">
        <v>0</v>
      </c>
      <c r="M32" s="27">
        <v>2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</row>
    <row r="33" spans="1:18">
      <c r="A33" s="88">
        <v>44835</v>
      </c>
      <c r="B33" s="89">
        <f t="shared" ref="B33:B63" si="1">SUM(C33:R33)</f>
        <v>7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1</v>
      </c>
      <c r="I33" s="27">
        <v>0</v>
      </c>
      <c r="J33" s="27">
        <v>3</v>
      </c>
      <c r="K33" s="27">
        <v>1</v>
      </c>
      <c r="L33" s="27">
        <v>0</v>
      </c>
      <c r="M33" s="27">
        <v>2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</row>
    <row r="34" spans="1:18">
      <c r="A34" s="88">
        <v>44836</v>
      </c>
      <c r="B34" s="89">
        <f t="shared" si="1"/>
        <v>8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1</v>
      </c>
      <c r="I34" s="27">
        <v>0</v>
      </c>
      <c r="J34" s="27">
        <v>3</v>
      </c>
      <c r="K34" s="27">
        <v>1</v>
      </c>
      <c r="L34" s="27">
        <v>0</v>
      </c>
      <c r="M34" s="27">
        <v>3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</row>
    <row r="35" spans="1:18">
      <c r="A35" s="88">
        <v>44837</v>
      </c>
      <c r="B35" s="89">
        <f t="shared" si="1"/>
        <v>8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1</v>
      </c>
      <c r="I35" s="27">
        <v>0</v>
      </c>
      <c r="J35" s="27">
        <v>3</v>
      </c>
      <c r="K35" s="27">
        <v>1</v>
      </c>
      <c r="L35" s="27">
        <v>0</v>
      </c>
      <c r="M35" s="27">
        <v>3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</row>
    <row r="36" spans="1:18">
      <c r="A36" s="88">
        <v>44838</v>
      </c>
      <c r="B36" s="89">
        <f t="shared" si="1"/>
        <v>9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1</v>
      </c>
      <c r="I36" s="27">
        <v>0</v>
      </c>
      <c r="J36" s="27">
        <v>3</v>
      </c>
      <c r="K36" s="27">
        <v>1</v>
      </c>
      <c r="L36" s="27">
        <v>0</v>
      </c>
      <c r="M36" s="27">
        <v>3</v>
      </c>
      <c r="N36" s="27">
        <v>0</v>
      </c>
      <c r="O36" s="27">
        <v>0</v>
      </c>
      <c r="P36" s="27">
        <v>0</v>
      </c>
      <c r="Q36" s="27">
        <v>1</v>
      </c>
      <c r="R36" s="27">
        <v>0</v>
      </c>
    </row>
    <row r="37" spans="1:18">
      <c r="A37" s="88">
        <v>44839</v>
      </c>
      <c r="B37" s="89">
        <f t="shared" si="1"/>
        <v>9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1</v>
      </c>
      <c r="I37" s="27">
        <v>0</v>
      </c>
      <c r="J37" s="27">
        <v>1</v>
      </c>
      <c r="K37" s="27">
        <v>1</v>
      </c>
      <c r="L37" s="27">
        <v>1</v>
      </c>
      <c r="M37" s="27">
        <v>4</v>
      </c>
      <c r="N37" s="27">
        <v>0</v>
      </c>
      <c r="O37" s="27">
        <v>0</v>
      </c>
      <c r="P37" s="27">
        <v>0</v>
      </c>
      <c r="Q37" s="27">
        <v>1</v>
      </c>
      <c r="R37" s="27">
        <v>0</v>
      </c>
    </row>
    <row r="38" spans="1:18">
      <c r="A38" s="88">
        <v>44840</v>
      </c>
      <c r="B38" s="89">
        <f t="shared" si="1"/>
        <v>12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1</v>
      </c>
      <c r="I38" s="27">
        <v>0</v>
      </c>
      <c r="J38" s="27">
        <v>1</v>
      </c>
      <c r="K38" s="27">
        <v>1</v>
      </c>
      <c r="L38" s="27">
        <v>3</v>
      </c>
      <c r="M38" s="27">
        <v>5</v>
      </c>
      <c r="N38" s="27">
        <v>0</v>
      </c>
      <c r="O38" s="27">
        <v>0</v>
      </c>
      <c r="P38" s="27">
        <v>0</v>
      </c>
      <c r="Q38" s="27">
        <v>1</v>
      </c>
      <c r="R38" s="27">
        <v>0</v>
      </c>
    </row>
    <row r="39" spans="1:18">
      <c r="A39" s="88">
        <v>44841</v>
      </c>
      <c r="B39" s="89">
        <f t="shared" si="1"/>
        <v>20</v>
      </c>
      <c r="C39" s="27">
        <v>2</v>
      </c>
      <c r="D39" s="27">
        <v>0</v>
      </c>
      <c r="E39" s="27">
        <v>3</v>
      </c>
      <c r="F39" s="27">
        <v>0</v>
      </c>
      <c r="G39" s="27">
        <v>0</v>
      </c>
      <c r="H39" s="27">
        <v>0</v>
      </c>
      <c r="I39" s="27">
        <v>1</v>
      </c>
      <c r="J39" s="27">
        <v>2</v>
      </c>
      <c r="K39" s="27">
        <v>2</v>
      </c>
      <c r="L39" s="27">
        <v>3</v>
      </c>
      <c r="M39" s="27">
        <v>6</v>
      </c>
      <c r="N39" s="27">
        <v>0</v>
      </c>
      <c r="O39" s="27">
        <v>0</v>
      </c>
      <c r="P39" s="27">
        <v>0</v>
      </c>
      <c r="Q39" s="27">
        <v>1</v>
      </c>
      <c r="R39" s="27">
        <v>0</v>
      </c>
    </row>
    <row r="40" spans="1:18">
      <c r="A40" s="88">
        <v>44842</v>
      </c>
      <c r="B40" s="89">
        <f t="shared" si="1"/>
        <v>25</v>
      </c>
      <c r="C40" s="27">
        <v>2</v>
      </c>
      <c r="D40" s="27">
        <v>0</v>
      </c>
      <c r="E40" s="27">
        <v>3</v>
      </c>
      <c r="F40" s="27">
        <v>0</v>
      </c>
      <c r="G40" s="27">
        <v>3</v>
      </c>
      <c r="H40" s="27">
        <v>0</v>
      </c>
      <c r="I40" s="27">
        <v>1</v>
      </c>
      <c r="J40" s="27">
        <v>3</v>
      </c>
      <c r="K40" s="27">
        <v>2</v>
      </c>
      <c r="L40" s="27">
        <v>3</v>
      </c>
      <c r="M40" s="27">
        <v>5</v>
      </c>
      <c r="N40" s="27">
        <v>0</v>
      </c>
      <c r="O40" s="27">
        <v>0</v>
      </c>
      <c r="P40" s="27">
        <v>2</v>
      </c>
      <c r="Q40" s="27">
        <v>1</v>
      </c>
      <c r="R40" s="27">
        <v>0</v>
      </c>
    </row>
    <row r="41" spans="1:18">
      <c r="A41" s="88">
        <v>44843</v>
      </c>
      <c r="B41" s="89">
        <f t="shared" si="1"/>
        <v>34</v>
      </c>
      <c r="C41" s="27">
        <v>4</v>
      </c>
      <c r="D41" s="27">
        <v>0</v>
      </c>
      <c r="E41" s="27">
        <v>4</v>
      </c>
      <c r="F41" s="27">
        <v>2</v>
      </c>
      <c r="G41" s="27">
        <v>4</v>
      </c>
      <c r="H41" s="27">
        <v>0</v>
      </c>
      <c r="I41" s="27">
        <v>1</v>
      </c>
      <c r="J41" s="27">
        <v>5</v>
      </c>
      <c r="K41" s="27">
        <v>2</v>
      </c>
      <c r="L41" s="27">
        <v>3</v>
      </c>
      <c r="M41" s="27">
        <v>5</v>
      </c>
      <c r="N41" s="27">
        <v>0</v>
      </c>
      <c r="O41" s="27">
        <v>0</v>
      </c>
      <c r="P41" s="27">
        <v>3</v>
      </c>
      <c r="Q41" s="27">
        <v>1</v>
      </c>
      <c r="R41" s="27">
        <v>0</v>
      </c>
    </row>
    <row r="42" spans="1:18">
      <c r="A42" s="88">
        <v>44844</v>
      </c>
      <c r="B42" s="89">
        <f t="shared" si="1"/>
        <v>38</v>
      </c>
      <c r="C42" s="27">
        <v>4</v>
      </c>
      <c r="D42" s="27">
        <v>0</v>
      </c>
      <c r="E42" s="27">
        <v>4</v>
      </c>
      <c r="F42" s="27">
        <v>2</v>
      </c>
      <c r="G42" s="27">
        <v>4</v>
      </c>
      <c r="H42" s="27">
        <v>1</v>
      </c>
      <c r="I42" s="27">
        <v>1</v>
      </c>
      <c r="J42" s="27">
        <v>6</v>
      </c>
      <c r="K42" s="27">
        <v>5</v>
      </c>
      <c r="L42" s="27">
        <v>3</v>
      </c>
      <c r="M42" s="27">
        <v>5</v>
      </c>
      <c r="N42" s="27">
        <v>0</v>
      </c>
      <c r="O42" s="27">
        <v>0</v>
      </c>
      <c r="P42" s="27">
        <v>3</v>
      </c>
      <c r="Q42" s="27">
        <v>0</v>
      </c>
      <c r="R42" s="27">
        <v>0</v>
      </c>
    </row>
    <row r="43" spans="1:18">
      <c r="A43" s="88">
        <v>44845</v>
      </c>
      <c r="B43" s="89">
        <f t="shared" si="1"/>
        <v>46</v>
      </c>
      <c r="C43" s="27">
        <v>4</v>
      </c>
      <c r="D43" s="27">
        <v>0</v>
      </c>
      <c r="E43" s="27">
        <v>4</v>
      </c>
      <c r="F43" s="27">
        <v>3</v>
      </c>
      <c r="G43" s="27">
        <v>6</v>
      </c>
      <c r="H43" s="27">
        <v>1</v>
      </c>
      <c r="I43" s="27">
        <v>3</v>
      </c>
      <c r="J43" s="27">
        <v>5</v>
      </c>
      <c r="K43" s="27">
        <v>7</v>
      </c>
      <c r="L43" s="27">
        <v>3</v>
      </c>
      <c r="M43" s="27">
        <v>5</v>
      </c>
      <c r="N43" s="27">
        <v>0</v>
      </c>
      <c r="O43" s="27">
        <v>2</v>
      </c>
      <c r="P43" s="27">
        <v>3</v>
      </c>
      <c r="Q43" s="27">
        <v>0</v>
      </c>
      <c r="R43" s="27">
        <v>0</v>
      </c>
    </row>
    <row r="44" spans="1:18">
      <c r="A44" s="88">
        <v>44846</v>
      </c>
      <c r="B44" s="89">
        <f t="shared" si="1"/>
        <v>55</v>
      </c>
      <c r="C44" s="27">
        <v>4</v>
      </c>
      <c r="D44" s="27">
        <v>0</v>
      </c>
      <c r="E44" s="27">
        <v>4</v>
      </c>
      <c r="F44" s="27">
        <v>4</v>
      </c>
      <c r="G44" s="27">
        <v>10</v>
      </c>
      <c r="H44" s="27">
        <v>1</v>
      </c>
      <c r="I44" s="27">
        <v>4</v>
      </c>
      <c r="J44" s="27">
        <v>6</v>
      </c>
      <c r="K44" s="27">
        <v>8</v>
      </c>
      <c r="L44" s="27">
        <v>3</v>
      </c>
      <c r="M44" s="27">
        <v>3</v>
      </c>
      <c r="N44" s="27">
        <v>3</v>
      </c>
      <c r="O44" s="27">
        <v>2</v>
      </c>
      <c r="P44" s="27">
        <v>3</v>
      </c>
      <c r="Q44" s="27">
        <v>0</v>
      </c>
      <c r="R44" s="27">
        <v>0</v>
      </c>
    </row>
    <row r="45" spans="1:18">
      <c r="A45" s="88">
        <v>44847</v>
      </c>
      <c r="B45" s="89">
        <f t="shared" si="1"/>
        <v>70</v>
      </c>
      <c r="C45" s="27">
        <v>5</v>
      </c>
      <c r="D45" s="27">
        <v>0</v>
      </c>
      <c r="E45" s="27">
        <v>2</v>
      </c>
      <c r="F45" s="27">
        <v>6</v>
      </c>
      <c r="G45" s="27">
        <v>12</v>
      </c>
      <c r="H45" s="27">
        <v>2</v>
      </c>
      <c r="I45" s="27">
        <v>5</v>
      </c>
      <c r="J45" s="27">
        <v>9</v>
      </c>
      <c r="K45" s="27">
        <v>12</v>
      </c>
      <c r="L45" s="27">
        <v>3</v>
      </c>
      <c r="M45" s="27">
        <v>2</v>
      </c>
      <c r="N45" s="27">
        <v>3</v>
      </c>
      <c r="O45" s="27">
        <v>5</v>
      </c>
      <c r="P45" s="27">
        <v>3</v>
      </c>
      <c r="Q45" s="27">
        <v>0</v>
      </c>
      <c r="R45" s="27">
        <v>1</v>
      </c>
    </row>
    <row r="46" spans="1:18">
      <c r="A46" s="88">
        <v>44848</v>
      </c>
      <c r="B46" s="89">
        <f t="shared" si="1"/>
        <v>77</v>
      </c>
      <c r="C46" s="27">
        <v>5</v>
      </c>
      <c r="D46" s="27">
        <v>0</v>
      </c>
      <c r="E46" s="27">
        <v>2</v>
      </c>
      <c r="F46" s="27">
        <v>6</v>
      </c>
      <c r="G46" s="27">
        <v>11</v>
      </c>
      <c r="H46" s="27">
        <v>2</v>
      </c>
      <c r="I46" s="27">
        <v>9</v>
      </c>
      <c r="J46" s="27">
        <v>7</v>
      </c>
      <c r="K46" s="27">
        <v>14</v>
      </c>
      <c r="L46" s="27">
        <v>3</v>
      </c>
      <c r="M46" s="27">
        <v>2</v>
      </c>
      <c r="N46" s="27">
        <v>6</v>
      </c>
      <c r="O46" s="27">
        <v>5</v>
      </c>
      <c r="P46" s="27">
        <v>4</v>
      </c>
      <c r="Q46" s="27">
        <v>0</v>
      </c>
      <c r="R46" s="27">
        <v>1</v>
      </c>
    </row>
    <row r="47" spans="1:18">
      <c r="A47" s="88">
        <v>44849</v>
      </c>
      <c r="B47" s="89">
        <f t="shared" si="1"/>
        <v>76</v>
      </c>
      <c r="C47" s="27">
        <v>4</v>
      </c>
      <c r="D47" s="27">
        <v>0</v>
      </c>
      <c r="E47" s="27">
        <v>1</v>
      </c>
      <c r="F47" s="27">
        <v>6</v>
      </c>
      <c r="G47" s="27">
        <v>9</v>
      </c>
      <c r="H47" s="27">
        <v>3</v>
      </c>
      <c r="I47" s="27">
        <v>10</v>
      </c>
      <c r="J47" s="27">
        <v>6</v>
      </c>
      <c r="K47" s="27">
        <v>14</v>
      </c>
      <c r="L47" s="27">
        <v>3</v>
      </c>
      <c r="M47" s="27">
        <v>2</v>
      </c>
      <c r="N47" s="27">
        <v>8</v>
      </c>
      <c r="O47" s="27">
        <v>5</v>
      </c>
      <c r="P47" s="27">
        <v>4</v>
      </c>
      <c r="Q47" s="27">
        <v>0</v>
      </c>
      <c r="R47" s="27">
        <v>1</v>
      </c>
    </row>
    <row r="48" spans="1:18">
      <c r="A48" s="88">
        <v>44850</v>
      </c>
      <c r="B48" s="89">
        <f t="shared" si="1"/>
        <v>68</v>
      </c>
      <c r="C48" s="27">
        <v>2</v>
      </c>
      <c r="D48" s="27">
        <v>0</v>
      </c>
      <c r="E48" s="27">
        <v>1</v>
      </c>
      <c r="F48" s="27">
        <v>5</v>
      </c>
      <c r="G48" s="27">
        <v>8</v>
      </c>
      <c r="H48" s="27">
        <v>2</v>
      </c>
      <c r="I48" s="27">
        <v>10</v>
      </c>
      <c r="J48" s="27">
        <v>6</v>
      </c>
      <c r="K48" s="27">
        <v>12</v>
      </c>
      <c r="L48" s="27">
        <v>2</v>
      </c>
      <c r="M48" s="27">
        <v>4</v>
      </c>
      <c r="N48" s="27">
        <v>8</v>
      </c>
      <c r="O48" s="27">
        <v>4</v>
      </c>
      <c r="P48" s="27">
        <v>3</v>
      </c>
      <c r="Q48" s="27">
        <v>0</v>
      </c>
      <c r="R48" s="27">
        <v>1</v>
      </c>
    </row>
    <row r="49" spans="1:18">
      <c r="A49" s="88">
        <v>44851</v>
      </c>
      <c r="B49" s="89">
        <f t="shared" si="1"/>
        <v>65</v>
      </c>
      <c r="C49" s="27">
        <v>2</v>
      </c>
      <c r="D49" s="27">
        <v>0</v>
      </c>
      <c r="E49" s="27">
        <v>1</v>
      </c>
      <c r="F49" s="27">
        <v>3</v>
      </c>
      <c r="G49" s="27">
        <v>7</v>
      </c>
      <c r="H49" s="27">
        <v>2</v>
      </c>
      <c r="I49" s="27">
        <v>11</v>
      </c>
      <c r="J49" s="27">
        <v>6</v>
      </c>
      <c r="K49" s="27">
        <v>11</v>
      </c>
      <c r="L49" s="27">
        <v>2</v>
      </c>
      <c r="M49" s="27">
        <v>3</v>
      </c>
      <c r="N49" s="27">
        <v>8</v>
      </c>
      <c r="O49" s="27">
        <v>3</v>
      </c>
      <c r="P49" s="27">
        <v>5</v>
      </c>
      <c r="Q49" s="27">
        <v>0</v>
      </c>
      <c r="R49" s="27">
        <v>1</v>
      </c>
    </row>
    <row r="50" spans="1:18">
      <c r="A50" s="88">
        <v>44852</v>
      </c>
      <c r="B50" s="89">
        <f t="shared" si="1"/>
        <v>50</v>
      </c>
      <c r="C50" s="27">
        <v>2</v>
      </c>
      <c r="D50" s="27">
        <v>0</v>
      </c>
      <c r="E50" s="27">
        <v>1</v>
      </c>
      <c r="F50" s="27">
        <v>3</v>
      </c>
      <c r="G50" s="27">
        <v>3</v>
      </c>
      <c r="H50" s="27">
        <v>2</v>
      </c>
      <c r="I50" s="27">
        <v>9</v>
      </c>
      <c r="J50" s="27">
        <v>7</v>
      </c>
      <c r="K50" s="27">
        <v>7</v>
      </c>
      <c r="L50" s="27">
        <v>1</v>
      </c>
      <c r="M50" s="27">
        <v>2</v>
      </c>
      <c r="N50" s="27">
        <v>6</v>
      </c>
      <c r="O50" s="27">
        <v>1</v>
      </c>
      <c r="P50" s="27">
        <v>5</v>
      </c>
      <c r="Q50" s="27">
        <v>0</v>
      </c>
      <c r="R50" s="27">
        <v>1</v>
      </c>
    </row>
    <row r="51" spans="1:18">
      <c r="A51" s="88">
        <v>44853</v>
      </c>
      <c r="B51" s="89">
        <f t="shared" si="1"/>
        <v>39</v>
      </c>
      <c r="C51" s="27">
        <v>2</v>
      </c>
      <c r="D51" s="27">
        <v>0</v>
      </c>
      <c r="E51" s="27">
        <v>0</v>
      </c>
      <c r="F51" s="27">
        <v>3</v>
      </c>
      <c r="G51" s="27">
        <v>1</v>
      </c>
      <c r="H51" s="27">
        <v>1</v>
      </c>
      <c r="I51" s="27">
        <v>9</v>
      </c>
      <c r="J51" s="27">
        <v>2</v>
      </c>
      <c r="K51" s="27">
        <v>6</v>
      </c>
      <c r="L51" s="27">
        <v>1</v>
      </c>
      <c r="M51" s="27">
        <v>2</v>
      </c>
      <c r="N51" s="27">
        <v>6</v>
      </c>
      <c r="O51" s="27">
        <v>1</v>
      </c>
      <c r="P51" s="27">
        <v>5</v>
      </c>
      <c r="Q51" s="27">
        <v>0</v>
      </c>
      <c r="R51" s="27">
        <v>0</v>
      </c>
    </row>
    <row r="52" spans="1:18">
      <c r="A52" s="88">
        <v>44854</v>
      </c>
      <c r="B52" s="89">
        <f t="shared" si="1"/>
        <v>26</v>
      </c>
      <c r="C52" s="27">
        <v>0</v>
      </c>
      <c r="D52" s="27">
        <v>0</v>
      </c>
      <c r="E52" s="27">
        <v>0</v>
      </c>
      <c r="F52" s="27">
        <v>3</v>
      </c>
      <c r="G52" s="27">
        <v>0</v>
      </c>
      <c r="H52" s="27">
        <v>1</v>
      </c>
      <c r="I52" s="27">
        <v>6</v>
      </c>
      <c r="J52" s="27">
        <v>2</v>
      </c>
      <c r="K52" s="27">
        <v>5</v>
      </c>
      <c r="L52" s="27">
        <v>0</v>
      </c>
      <c r="M52" s="27">
        <v>2</v>
      </c>
      <c r="N52" s="27">
        <v>3</v>
      </c>
      <c r="O52" s="27">
        <v>1</v>
      </c>
      <c r="P52" s="27">
        <v>3</v>
      </c>
      <c r="Q52" s="27">
        <v>0</v>
      </c>
      <c r="R52" s="27">
        <v>0</v>
      </c>
    </row>
    <row r="53" spans="1:18">
      <c r="A53" s="88">
        <v>44855</v>
      </c>
      <c r="B53" s="89">
        <f t="shared" si="1"/>
        <v>23</v>
      </c>
      <c r="C53" s="27">
        <v>0</v>
      </c>
      <c r="D53" s="27">
        <v>0</v>
      </c>
      <c r="E53" s="27">
        <v>0</v>
      </c>
      <c r="F53" s="27">
        <v>5</v>
      </c>
      <c r="G53" s="27">
        <v>1</v>
      </c>
      <c r="H53" s="27">
        <v>0</v>
      </c>
      <c r="I53" s="27">
        <v>6</v>
      </c>
      <c r="J53" s="27">
        <v>2</v>
      </c>
      <c r="K53" s="27">
        <v>3</v>
      </c>
      <c r="L53" s="27">
        <v>0</v>
      </c>
      <c r="M53" s="27">
        <v>2</v>
      </c>
      <c r="N53" s="27">
        <v>0</v>
      </c>
      <c r="O53" s="27">
        <v>1</v>
      </c>
      <c r="P53" s="27">
        <v>3</v>
      </c>
      <c r="Q53" s="27">
        <v>0</v>
      </c>
      <c r="R53" s="27">
        <v>0</v>
      </c>
    </row>
    <row r="54" spans="1:18">
      <c r="A54" s="88">
        <v>44856</v>
      </c>
      <c r="B54" s="89">
        <f t="shared" si="1"/>
        <v>18</v>
      </c>
      <c r="C54" s="27">
        <v>0</v>
      </c>
      <c r="D54" s="27">
        <v>0</v>
      </c>
      <c r="E54" s="27">
        <v>0</v>
      </c>
      <c r="F54" s="27">
        <v>4</v>
      </c>
      <c r="G54" s="27">
        <v>1</v>
      </c>
      <c r="H54" s="27">
        <v>0</v>
      </c>
      <c r="I54" s="27">
        <v>5</v>
      </c>
      <c r="J54" s="27">
        <v>2</v>
      </c>
      <c r="K54" s="27">
        <v>2</v>
      </c>
      <c r="L54" s="27">
        <v>0</v>
      </c>
      <c r="M54" s="27">
        <v>0</v>
      </c>
      <c r="N54" s="27">
        <v>0</v>
      </c>
      <c r="O54" s="27">
        <v>1</v>
      </c>
      <c r="P54" s="27">
        <v>3</v>
      </c>
      <c r="Q54" s="27">
        <v>0</v>
      </c>
      <c r="R54" s="27">
        <v>0</v>
      </c>
    </row>
    <row r="55" spans="1:18">
      <c r="A55" s="88">
        <v>44857</v>
      </c>
      <c r="B55" s="89">
        <f t="shared" si="1"/>
        <v>15</v>
      </c>
      <c r="C55" s="27">
        <v>0</v>
      </c>
      <c r="D55" s="27">
        <v>0</v>
      </c>
      <c r="E55" s="27">
        <v>0</v>
      </c>
      <c r="F55" s="27">
        <v>4</v>
      </c>
      <c r="G55" s="27">
        <v>1</v>
      </c>
      <c r="H55" s="27">
        <v>0</v>
      </c>
      <c r="I55" s="27">
        <v>3</v>
      </c>
      <c r="J55" s="27">
        <v>2</v>
      </c>
      <c r="K55" s="27">
        <v>3</v>
      </c>
      <c r="L55" s="27">
        <v>0</v>
      </c>
      <c r="M55" s="27">
        <v>0</v>
      </c>
      <c r="N55" s="27">
        <v>0</v>
      </c>
      <c r="O55" s="27">
        <v>1</v>
      </c>
      <c r="P55" s="27">
        <v>1</v>
      </c>
      <c r="Q55" s="27">
        <v>0</v>
      </c>
      <c r="R55" s="27">
        <v>0</v>
      </c>
    </row>
    <row r="56" spans="1:18">
      <c r="A56" s="88">
        <v>44858</v>
      </c>
      <c r="B56" s="89">
        <f t="shared" si="1"/>
        <v>18</v>
      </c>
      <c r="C56" s="27">
        <v>0</v>
      </c>
      <c r="D56" s="27">
        <v>0</v>
      </c>
      <c r="E56" s="27">
        <v>0</v>
      </c>
      <c r="F56" s="27">
        <v>5</v>
      </c>
      <c r="G56" s="27">
        <v>1</v>
      </c>
      <c r="H56" s="27">
        <v>0</v>
      </c>
      <c r="I56" s="27">
        <v>4</v>
      </c>
      <c r="J56" s="27">
        <v>3</v>
      </c>
      <c r="K56" s="27">
        <v>3</v>
      </c>
      <c r="L56" s="27">
        <v>0</v>
      </c>
      <c r="M56" s="27">
        <v>0</v>
      </c>
      <c r="N56" s="27">
        <v>0</v>
      </c>
      <c r="O56" s="27">
        <v>1</v>
      </c>
      <c r="P56" s="27">
        <v>1</v>
      </c>
      <c r="Q56" s="27">
        <v>0</v>
      </c>
      <c r="R56" s="27">
        <v>0</v>
      </c>
    </row>
    <row r="57" spans="1:18">
      <c r="A57" s="88">
        <v>44859</v>
      </c>
      <c r="B57" s="89">
        <f t="shared" si="1"/>
        <v>19</v>
      </c>
      <c r="C57" s="27">
        <v>0</v>
      </c>
      <c r="D57" s="27">
        <v>0</v>
      </c>
      <c r="E57" s="27">
        <v>0</v>
      </c>
      <c r="F57" s="27">
        <v>4</v>
      </c>
      <c r="G57" s="27">
        <v>1</v>
      </c>
      <c r="H57" s="27">
        <v>0</v>
      </c>
      <c r="I57" s="27">
        <v>7</v>
      </c>
      <c r="J57" s="27">
        <v>2</v>
      </c>
      <c r="K57" s="27">
        <v>2</v>
      </c>
      <c r="L57" s="27">
        <v>0</v>
      </c>
      <c r="M57" s="27">
        <v>0</v>
      </c>
      <c r="N57" s="27">
        <v>2</v>
      </c>
      <c r="O57" s="27">
        <v>0</v>
      </c>
      <c r="P57" s="27">
        <v>1</v>
      </c>
      <c r="Q57" s="27">
        <v>0</v>
      </c>
      <c r="R57" s="27">
        <v>0</v>
      </c>
    </row>
    <row r="58" spans="1:18">
      <c r="A58" s="88">
        <v>44860</v>
      </c>
      <c r="B58" s="89">
        <f t="shared" si="1"/>
        <v>18</v>
      </c>
      <c r="C58" s="27">
        <v>0</v>
      </c>
      <c r="D58" s="27">
        <v>0</v>
      </c>
      <c r="E58" s="27">
        <v>0</v>
      </c>
      <c r="F58" s="27">
        <v>3</v>
      </c>
      <c r="G58" s="27">
        <v>2</v>
      </c>
      <c r="H58" s="27">
        <v>0</v>
      </c>
      <c r="I58" s="27">
        <v>7</v>
      </c>
      <c r="J58" s="27">
        <v>2</v>
      </c>
      <c r="K58" s="27">
        <v>1</v>
      </c>
      <c r="L58" s="27">
        <v>0</v>
      </c>
      <c r="M58" s="27">
        <v>0</v>
      </c>
      <c r="N58" s="27">
        <v>3</v>
      </c>
      <c r="O58" s="27">
        <v>0</v>
      </c>
      <c r="P58" s="27">
        <v>0</v>
      </c>
      <c r="Q58" s="27">
        <v>0</v>
      </c>
      <c r="R58" s="27">
        <v>0</v>
      </c>
    </row>
    <row r="59" spans="1:18">
      <c r="A59" s="88">
        <v>44861</v>
      </c>
      <c r="B59" s="89">
        <f t="shared" si="1"/>
        <v>17</v>
      </c>
      <c r="C59" s="27">
        <v>0</v>
      </c>
      <c r="D59" s="27">
        <v>0</v>
      </c>
      <c r="E59" s="27">
        <v>0</v>
      </c>
      <c r="F59" s="27">
        <v>2</v>
      </c>
      <c r="G59" s="27">
        <v>3</v>
      </c>
      <c r="H59" s="27">
        <v>0</v>
      </c>
      <c r="I59" s="27">
        <v>6</v>
      </c>
      <c r="J59" s="27">
        <v>2</v>
      </c>
      <c r="K59" s="27">
        <v>1</v>
      </c>
      <c r="L59" s="27">
        <v>0</v>
      </c>
      <c r="M59" s="27">
        <v>0</v>
      </c>
      <c r="N59" s="27">
        <v>3</v>
      </c>
      <c r="O59" s="27">
        <v>0</v>
      </c>
      <c r="P59" s="27">
        <v>0</v>
      </c>
      <c r="Q59" s="27">
        <v>0</v>
      </c>
      <c r="R59" s="27">
        <v>0</v>
      </c>
    </row>
    <row r="60" spans="1:18">
      <c r="A60" s="88">
        <v>44862</v>
      </c>
      <c r="B60" s="89">
        <f t="shared" si="1"/>
        <v>18</v>
      </c>
      <c r="C60" s="27">
        <v>1</v>
      </c>
      <c r="D60" s="27">
        <v>0</v>
      </c>
      <c r="E60" s="27">
        <v>0</v>
      </c>
      <c r="F60" s="27">
        <v>2</v>
      </c>
      <c r="G60" s="27">
        <v>3</v>
      </c>
      <c r="H60" s="27">
        <v>0</v>
      </c>
      <c r="I60" s="27">
        <v>4</v>
      </c>
      <c r="J60" s="27">
        <v>2</v>
      </c>
      <c r="K60" s="27">
        <v>1</v>
      </c>
      <c r="L60" s="27">
        <v>1</v>
      </c>
      <c r="M60" s="27">
        <v>0</v>
      </c>
      <c r="N60" s="27">
        <v>4</v>
      </c>
      <c r="O60" s="27">
        <v>0</v>
      </c>
      <c r="P60" s="27">
        <v>0</v>
      </c>
      <c r="Q60" s="27">
        <v>0</v>
      </c>
      <c r="R60" s="27">
        <v>0</v>
      </c>
    </row>
    <row r="61" spans="1:18">
      <c r="A61" s="88">
        <v>44863</v>
      </c>
      <c r="B61" s="89">
        <f t="shared" si="1"/>
        <v>20</v>
      </c>
      <c r="C61" s="27">
        <v>1</v>
      </c>
      <c r="D61" s="27">
        <v>1</v>
      </c>
      <c r="E61" s="27">
        <v>0</v>
      </c>
      <c r="F61" s="27">
        <v>3</v>
      </c>
      <c r="G61" s="27">
        <v>3</v>
      </c>
      <c r="H61" s="27">
        <v>0</v>
      </c>
      <c r="I61" s="27">
        <v>3</v>
      </c>
      <c r="J61" s="27">
        <v>2</v>
      </c>
      <c r="K61" s="27">
        <v>0</v>
      </c>
      <c r="L61" s="27">
        <v>1</v>
      </c>
      <c r="M61" s="27">
        <v>2</v>
      </c>
      <c r="N61" s="27">
        <v>4</v>
      </c>
      <c r="O61" s="27">
        <v>0</v>
      </c>
      <c r="P61" s="27">
        <v>0</v>
      </c>
      <c r="Q61" s="27">
        <v>0</v>
      </c>
      <c r="R61" s="27">
        <v>0</v>
      </c>
    </row>
    <row r="62" spans="1:18">
      <c r="A62" s="88">
        <v>44864</v>
      </c>
      <c r="B62" s="89">
        <f t="shared" si="1"/>
        <v>19</v>
      </c>
      <c r="C62" s="27">
        <v>1</v>
      </c>
      <c r="D62" s="27">
        <v>1</v>
      </c>
      <c r="E62" s="27">
        <v>0</v>
      </c>
      <c r="F62" s="27">
        <v>2</v>
      </c>
      <c r="G62" s="27">
        <v>3</v>
      </c>
      <c r="H62" s="27">
        <v>0</v>
      </c>
      <c r="I62" s="27">
        <v>3</v>
      </c>
      <c r="J62" s="27">
        <v>2</v>
      </c>
      <c r="K62" s="27">
        <v>0</v>
      </c>
      <c r="L62" s="27">
        <v>1</v>
      </c>
      <c r="M62" s="27">
        <v>2</v>
      </c>
      <c r="N62" s="27">
        <v>4</v>
      </c>
      <c r="O62" s="27">
        <v>0</v>
      </c>
      <c r="P62" s="27">
        <v>0</v>
      </c>
      <c r="Q62" s="27">
        <v>0</v>
      </c>
      <c r="R62" s="27">
        <v>0</v>
      </c>
    </row>
    <row r="63" spans="1:18">
      <c r="A63" s="88">
        <v>44865</v>
      </c>
      <c r="B63" s="89">
        <f t="shared" si="1"/>
        <v>16</v>
      </c>
      <c r="C63" s="27">
        <v>1</v>
      </c>
      <c r="D63" s="27">
        <v>1</v>
      </c>
      <c r="E63" s="27">
        <v>0</v>
      </c>
      <c r="F63" s="27">
        <v>2</v>
      </c>
      <c r="G63" s="27">
        <v>3</v>
      </c>
      <c r="H63" s="27">
        <v>0</v>
      </c>
      <c r="I63" s="27">
        <v>1</v>
      </c>
      <c r="J63" s="27">
        <v>1</v>
      </c>
      <c r="K63" s="27">
        <v>0</v>
      </c>
      <c r="L63" s="27">
        <v>1</v>
      </c>
      <c r="M63" s="27">
        <v>4</v>
      </c>
      <c r="N63" s="27">
        <v>2</v>
      </c>
      <c r="O63" s="27">
        <v>0</v>
      </c>
      <c r="P63" s="27">
        <v>0</v>
      </c>
      <c r="Q63" s="27">
        <v>0</v>
      </c>
      <c r="R63" s="27">
        <v>0</v>
      </c>
    </row>
    <row r="64" spans="1:18">
      <c r="A64" s="88">
        <v>44866</v>
      </c>
      <c r="B64" s="89">
        <f t="shared" ref="B64:B87" si="2">SUM(C64:R64)</f>
        <v>14</v>
      </c>
      <c r="C64" s="27">
        <v>1</v>
      </c>
      <c r="D64" s="27">
        <v>1</v>
      </c>
      <c r="E64" s="27">
        <v>0</v>
      </c>
      <c r="F64" s="27">
        <v>2</v>
      </c>
      <c r="G64" s="27">
        <v>2</v>
      </c>
      <c r="H64" s="27">
        <v>0</v>
      </c>
      <c r="I64" s="27">
        <v>1</v>
      </c>
      <c r="J64" s="27">
        <v>1</v>
      </c>
      <c r="K64" s="27">
        <v>0</v>
      </c>
      <c r="L64" s="27">
        <v>1</v>
      </c>
      <c r="M64" s="27">
        <v>4</v>
      </c>
      <c r="N64" s="27">
        <v>1</v>
      </c>
      <c r="O64" s="27">
        <v>0</v>
      </c>
      <c r="P64" s="27">
        <v>0</v>
      </c>
      <c r="Q64" s="27">
        <v>0</v>
      </c>
      <c r="R64" s="27">
        <v>0</v>
      </c>
    </row>
    <row r="65" spans="1:18">
      <c r="A65" s="88">
        <v>44867</v>
      </c>
      <c r="B65" s="89">
        <f t="shared" si="2"/>
        <v>11</v>
      </c>
      <c r="C65" s="27">
        <v>1</v>
      </c>
      <c r="D65" s="27">
        <v>1</v>
      </c>
      <c r="E65" s="27">
        <v>0</v>
      </c>
      <c r="F65" s="27">
        <v>1</v>
      </c>
      <c r="G65" s="27">
        <v>1</v>
      </c>
      <c r="H65" s="27">
        <v>0</v>
      </c>
      <c r="I65" s="27">
        <v>0</v>
      </c>
      <c r="J65" s="27">
        <v>1</v>
      </c>
      <c r="K65" s="27">
        <v>0</v>
      </c>
      <c r="L65" s="27">
        <v>1</v>
      </c>
      <c r="M65" s="27">
        <v>4</v>
      </c>
      <c r="N65" s="27">
        <v>1</v>
      </c>
      <c r="O65" s="27">
        <v>0</v>
      </c>
      <c r="P65" s="27">
        <v>0</v>
      </c>
      <c r="Q65" s="27">
        <v>0</v>
      </c>
      <c r="R65" s="27">
        <v>0</v>
      </c>
    </row>
    <row r="66" spans="1:18">
      <c r="A66" s="88">
        <v>44868</v>
      </c>
      <c r="B66" s="89">
        <f t="shared" si="2"/>
        <v>8</v>
      </c>
      <c r="C66" s="27">
        <v>0</v>
      </c>
      <c r="D66" s="27">
        <v>0</v>
      </c>
      <c r="E66" s="27">
        <v>0</v>
      </c>
      <c r="F66" s="27">
        <v>0</v>
      </c>
      <c r="G66" s="27">
        <v>2</v>
      </c>
      <c r="H66" s="27">
        <v>0</v>
      </c>
      <c r="I66" s="27">
        <v>0</v>
      </c>
      <c r="J66" s="27">
        <v>1</v>
      </c>
      <c r="K66" s="27">
        <v>0</v>
      </c>
      <c r="L66" s="27">
        <v>1</v>
      </c>
      <c r="M66" s="27">
        <v>4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</row>
    <row r="67" spans="1:18">
      <c r="A67" s="88">
        <v>44869</v>
      </c>
      <c r="B67" s="89">
        <f t="shared" si="2"/>
        <v>4</v>
      </c>
      <c r="C67" s="27">
        <v>0</v>
      </c>
      <c r="D67" s="27">
        <v>0</v>
      </c>
      <c r="E67" s="27">
        <v>0</v>
      </c>
      <c r="F67" s="27">
        <v>0</v>
      </c>
      <c r="G67" s="27">
        <v>1</v>
      </c>
      <c r="H67" s="27">
        <v>0</v>
      </c>
      <c r="I67" s="27">
        <v>0</v>
      </c>
      <c r="J67" s="27">
        <v>1</v>
      </c>
      <c r="K67" s="27">
        <v>0</v>
      </c>
      <c r="L67" s="27">
        <v>0</v>
      </c>
      <c r="M67" s="27">
        <v>2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</row>
    <row r="68" spans="1:18">
      <c r="A68" s="88">
        <v>44870</v>
      </c>
      <c r="B68" s="89">
        <f t="shared" si="2"/>
        <v>6</v>
      </c>
      <c r="C68" s="27">
        <v>0</v>
      </c>
      <c r="D68" s="27">
        <v>0</v>
      </c>
      <c r="E68" s="27">
        <v>0</v>
      </c>
      <c r="F68" s="27">
        <v>1</v>
      </c>
      <c r="G68" s="27">
        <v>1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4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</row>
    <row r="69" spans="1:18">
      <c r="A69" s="88">
        <v>44871</v>
      </c>
      <c r="B69" s="89">
        <f t="shared" si="2"/>
        <v>7</v>
      </c>
      <c r="C69" s="27">
        <v>0</v>
      </c>
      <c r="D69" s="27">
        <v>0</v>
      </c>
      <c r="E69" s="27">
        <v>0</v>
      </c>
      <c r="F69" s="27">
        <v>2</v>
      </c>
      <c r="G69" s="27">
        <v>1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</row>
    <row r="70" spans="1:18">
      <c r="A70" s="88">
        <v>44872</v>
      </c>
      <c r="B70" s="89">
        <f t="shared" si="2"/>
        <v>7</v>
      </c>
      <c r="C70" s="27">
        <v>0</v>
      </c>
      <c r="D70" s="27">
        <v>0</v>
      </c>
      <c r="E70" s="27">
        <v>0</v>
      </c>
      <c r="F70" s="27">
        <v>4</v>
      </c>
      <c r="G70" s="27">
        <v>1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2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</row>
    <row r="71" spans="1:18">
      <c r="A71" s="88">
        <v>44873</v>
      </c>
      <c r="B71" s="89">
        <f t="shared" si="2"/>
        <v>9</v>
      </c>
      <c r="C71" s="27">
        <v>0</v>
      </c>
      <c r="D71" s="27">
        <v>0</v>
      </c>
      <c r="E71" s="27">
        <v>0</v>
      </c>
      <c r="F71" s="27">
        <v>4</v>
      </c>
      <c r="G71" s="27">
        <v>1</v>
      </c>
      <c r="H71" s="27">
        <v>0</v>
      </c>
      <c r="I71" s="27">
        <v>1</v>
      </c>
      <c r="J71" s="27">
        <v>0</v>
      </c>
      <c r="K71" s="27">
        <v>0</v>
      </c>
      <c r="L71" s="27">
        <v>0</v>
      </c>
      <c r="M71" s="27">
        <v>3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</row>
    <row r="72" spans="1:18">
      <c r="A72" s="88">
        <v>44874</v>
      </c>
      <c r="B72" s="89">
        <f t="shared" si="2"/>
        <v>11</v>
      </c>
      <c r="C72" s="27">
        <v>0</v>
      </c>
      <c r="D72" s="27">
        <v>0</v>
      </c>
      <c r="E72" s="27">
        <v>0</v>
      </c>
      <c r="F72" s="27">
        <v>6</v>
      </c>
      <c r="G72" s="27">
        <v>1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3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</row>
    <row r="73" spans="1:18">
      <c r="A73" s="88">
        <v>44875</v>
      </c>
      <c r="B73" s="89">
        <f t="shared" si="2"/>
        <v>10</v>
      </c>
      <c r="C73" s="27">
        <v>0</v>
      </c>
      <c r="D73" s="27">
        <v>0</v>
      </c>
      <c r="E73" s="27">
        <v>0</v>
      </c>
      <c r="F73" s="27">
        <v>6</v>
      </c>
      <c r="G73" s="27">
        <v>0</v>
      </c>
      <c r="H73" s="27">
        <v>0</v>
      </c>
      <c r="I73" s="27">
        <v>1</v>
      </c>
      <c r="J73" s="27">
        <v>0</v>
      </c>
      <c r="K73" s="27">
        <v>0</v>
      </c>
      <c r="L73" s="27">
        <v>0</v>
      </c>
      <c r="M73" s="27">
        <v>3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</row>
    <row r="74" spans="1:18">
      <c r="A74" s="88">
        <v>44876</v>
      </c>
      <c r="B74" s="89">
        <f t="shared" si="2"/>
        <v>13</v>
      </c>
      <c r="C74" s="27">
        <v>0</v>
      </c>
      <c r="D74" s="27">
        <v>0</v>
      </c>
      <c r="E74" s="27">
        <v>0</v>
      </c>
      <c r="F74" s="27">
        <v>7</v>
      </c>
      <c r="G74" s="27">
        <v>0</v>
      </c>
      <c r="H74" s="27">
        <v>0</v>
      </c>
      <c r="I74" s="27">
        <v>1</v>
      </c>
      <c r="J74" s="27">
        <v>0</v>
      </c>
      <c r="K74" s="27">
        <v>1</v>
      </c>
      <c r="L74" s="27">
        <v>0</v>
      </c>
      <c r="M74" s="27">
        <v>3</v>
      </c>
      <c r="N74" s="27">
        <v>0</v>
      </c>
      <c r="O74" s="27">
        <v>1</v>
      </c>
      <c r="P74" s="27">
        <v>0</v>
      </c>
      <c r="Q74" s="27">
        <v>0</v>
      </c>
      <c r="R74" s="27">
        <v>0</v>
      </c>
    </row>
    <row r="75" spans="1:18">
      <c r="A75" s="88">
        <v>44877</v>
      </c>
      <c r="B75" s="89">
        <f t="shared" si="2"/>
        <v>11</v>
      </c>
      <c r="C75" s="27">
        <v>0</v>
      </c>
      <c r="D75" s="27">
        <v>0</v>
      </c>
      <c r="E75" s="27">
        <v>0</v>
      </c>
      <c r="F75" s="27">
        <v>5</v>
      </c>
      <c r="G75" s="27">
        <v>2</v>
      </c>
      <c r="H75" s="27">
        <v>0</v>
      </c>
      <c r="I75" s="27">
        <v>0</v>
      </c>
      <c r="J75" s="27">
        <v>1</v>
      </c>
      <c r="K75" s="27">
        <v>1</v>
      </c>
      <c r="L75" s="27">
        <v>0</v>
      </c>
      <c r="M75" s="27">
        <v>1</v>
      </c>
      <c r="N75" s="27">
        <v>0</v>
      </c>
      <c r="O75" s="27">
        <v>1</v>
      </c>
      <c r="P75" s="27">
        <v>0</v>
      </c>
      <c r="Q75" s="27">
        <v>0</v>
      </c>
      <c r="R75" s="27">
        <v>0</v>
      </c>
    </row>
    <row r="76" spans="1:18">
      <c r="A76" s="88">
        <v>44878</v>
      </c>
      <c r="B76" s="89">
        <f t="shared" si="2"/>
        <v>10</v>
      </c>
      <c r="C76" s="27">
        <v>0</v>
      </c>
      <c r="D76" s="27">
        <v>0</v>
      </c>
      <c r="E76" s="27">
        <v>0</v>
      </c>
      <c r="F76" s="27">
        <v>4</v>
      </c>
      <c r="G76" s="27">
        <v>3</v>
      </c>
      <c r="H76" s="27">
        <v>0</v>
      </c>
      <c r="I76" s="27">
        <v>0</v>
      </c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7">
        <v>0</v>
      </c>
      <c r="Q76" s="27">
        <v>0</v>
      </c>
      <c r="R76" s="27">
        <v>0</v>
      </c>
    </row>
    <row r="77" spans="1:18">
      <c r="A77" s="88">
        <v>44879</v>
      </c>
      <c r="B77" s="89">
        <f t="shared" si="2"/>
        <v>14</v>
      </c>
      <c r="C77" s="27">
        <v>0</v>
      </c>
      <c r="D77" s="27">
        <v>0</v>
      </c>
      <c r="E77" s="27">
        <v>0</v>
      </c>
      <c r="F77" s="27">
        <v>5</v>
      </c>
      <c r="G77" s="27">
        <v>3</v>
      </c>
      <c r="H77" s="27">
        <v>0</v>
      </c>
      <c r="I77" s="27">
        <v>0</v>
      </c>
      <c r="J77" s="27">
        <v>1</v>
      </c>
      <c r="K77" s="27">
        <v>3</v>
      </c>
      <c r="L77" s="27">
        <v>0</v>
      </c>
      <c r="M77" s="27">
        <v>0</v>
      </c>
      <c r="N77" s="27">
        <v>0</v>
      </c>
      <c r="O77" s="27">
        <v>2</v>
      </c>
      <c r="P77" s="27">
        <v>0</v>
      </c>
      <c r="Q77" s="27">
        <v>0</v>
      </c>
      <c r="R77" s="27">
        <v>0</v>
      </c>
    </row>
    <row r="78" spans="1:18">
      <c r="A78" s="88">
        <v>44880</v>
      </c>
      <c r="B78" s="89">
        <f t="shared" si="2"/>
        <v>16</v>
      </c>
      <c r="C78" s="27">
        <v>0</v>
      </c>
      <c r="D78" s="27">
        <v>0</v>
      </c>
      <c r="E78" s="27">
        <v>0</v>
      </c>
      <c r="F78" s="27">
        <v>5</v>
      </c>
      <c r="G78" s="27">
        <v>3</v>
      </c>
      <c r="H78" s="27">
        <v>0</v>
      </c>
      <c r="I78" s="27">
        <v>1</v>
      </c>
      <c r="J78" s="27">
        <v>1</v>
      </c>
      <c r="K78" s="27">
        <v>3</v>
      </c>
      <c r="L78" s="27">
        <v>0</v>
      </c>
      <c r="M78" s="27">
        <v>0</v>
      </c>
      <c r="N78" s="27">
        <v>0</v>
      </c>
      <c r="O78" s="27">
        <v>2</v>
      </c>
      <c r="P78" s="27">
        <v>1</v>
      </c>
      <c r="Q78" s="27">
        <v>0</v>
      </c>
      <c r="R78" s="27">
        <v>0</v>
      </c>
    </row>
    <row r="79" spans="1:18">
      <c r="A79" s="88">
        <v>44881</v>
      </c>
      <c r="B79" s="89">
        <f t="shared" si="2"/>
        <v>19</v>
      </c>
      <c r="C79" s="27">
        <v>0</v>
      </c>
      <c r="D79" s="27">
        <v>0</v>
      </c>
      <c r="E79" s="27">
        <v>0</v>
      </c>
      <c r="F79" s="27">
        <v>5</v>
      </c>
      <c r="G79" s="27">
        <v>4</v>
      </c>
      <c r="H79" s="27">
        <v>0</v>
      </c>
      <c r="I79" s="27">
        <v>1</v>
      </c>
      <c r="J79" s="27">
        <v>0</v>
      </c>
      <c r="K79" s="27">
        <v>3</v>
      </c>
      <c r="L79" s="27">
        <v>0</v>
      </c>
      <c r="M79" s="27">
        <v>0</v>
      </c>
      <c r="N79" s="27">
        <v>0</v>
      </c>
      <c r="O79" s="27">
        <v>3</v>
      </c>
      <c r="P79" s="27">
        <v>2</v>
      </c>
      <c r="Q79" s="27">
        <v>0</v>
      </c>
      <c r="R79" s="27">
        <v>1</v>
      </c>
    </row>
    <row r="80" spans="1:18">
      <c r="A80" s="88">
        <v>44882</v>
      </c>
      <c r="B80" s="89">
        <f t="shared" si="2"/>
        <v>22</v>
      </c>
      <c r="C80" s="27">
        <v>0</v>
      </c>
      <c r="D80" s="27">
        <v>0</v>
      </c>
      <c r="E80" s="27">
        <v>0</v>
      </c>
      <c r="F80" s="27">
        <v>4</v>
      </c>
      <c r="G80" s="27">
        <v>3</v>
      </c>
      <c r="H80" s="27">
        <v>2</v>
      </c>
      <c r="I80" s="27">
        <v>1</v>
      </c>
      <c r="J80" s="27">
        <v>0</v>
      </c>
      <c r="K80" s="27">
        <v>4</v>
      </c>
      <c r="L80" s="27">
        <v>0</v>
      </c>
      <c r="M80" s="27">
        <v>0</v>
      </c>
      <c r="N80" s="27">
        <v>0</v>
      </c>
      <c r="O80" s="27">
        <v>4</v>
      </c>
      <c r="P80" s="27">
        <v>3</v>
      </c>
      <c r="Q80" s="27">
        <v>0</v>
      </c>
      <c r="R80" s="27">
        <v>1</v>
      </c>
    </row>
    <row r="81" spans="1:18">
      <c r="A81" s="88">
        <v>44883</v>
      </c>
      <c r="B81" s="89">
        <f t="shared" si="2"/>
        <v>20</v>
      </c>
      <c r="C81" s="27">
        <v>0</v>
      </c>
      <c r="D81" s="27">
        <v>0</v>
      </c>
      <c r="E81" s="27">
        <v>0</v>
      </c>
      <c r="F81" s="27">
        <v>4</v>
      </c>
      <c r="G81" s="27">
        <v>3</v>
      </c>
      <c r="H81" s="27">
        <v>2</v>
      </c>
      <c r="I81" s="27">
        <v>1</v>
      </c>
      <c r="J81" s="27">
        <v>0</v>
      </c>
      <c r="K81" s="27">
        <v>3</v>
      </c>
      <c r="L81" s="27">
        <v>0</v>
      </c>
      <c r="M81" s="27">
        <v>0</v>
      </c>
      <c r="N81" s="27">
        <v>0</v>
      </c>
      <c r="O81" s="27">
        <v>3</v>
      </c>
      <c r="P81" s="27">
        <v>3</v>
      </c>
      <c r="Q81" s="27">
        <v>0</v>
      </c>
      <c r="R81" s="27">
        <v>1</v>
      </c>
    </row>
    <row r="82" spans="1:18">
      <c r="A82" s="88">
        <v>44884</v>
      </c>
      <c r="B82" s="89">
        <f t="shared" si="2"/>
        <v>23</v>
      </c>
      <c r="C82" s="27">
        <v>0</v>
      </c>
      <c r="D82" s="27">
        <v>0</v>
      </c>
      <c r="E82" s="27">
        <v>0</v>
      </c>
      <c r="F82" s="27">
        <v>2</v>
      </c>
      <c r="G82" s="27">
        <v>6</v>
      </c>
      <c r="H82" s="27">
        <v>2</v>
      </c>
      <c r="I82" s="27">
        <v>1</v>
      </c>
      <c r="J82" s="27">
        <v>0</v>
      </c>
      <c r="K82" s="27">
        <v>5</v>
      </c>
      <c r="L82" s="27">
        <v>1</v>
      </c>
      <c r="M82" s="27">
        <v>0</v>
      </c>
      <c r="N82" s="27">
        <v>0</v>
      </c>
      <c r="O82" s="27">
        <v>3</v>
      </c>
      <c r="P82" s="27">
        <v>2</v>
      </c>
      <c r="Q82" s="27">
        <v>0</v>
      </c>
      <c r="R82" s="27">
        <v>1</v>
      </c>
    </row>
    <row r="83" spans="1:18">
      <c r="A83" s="88">
        <v>44885</v>
      </c>
      <c r="B83" s="89">
        <f t="shared" si="2"/>
        <v>23</v>
      </c>
      <c r="C83" s="27">
        <v>0</v>
      </c>
      <c r="D83" s="27">
        <v>0</v>
      </c>
      <c r="E83" s="27">
        <v>0</v>
      </c>
      <c r="F83" s="27">
        <v>1</v>
      </c>
      <c r="G83" s="27">
        <v>7</v>
      </c>
      <c r="H83" s="27">
        <v>2</v>
      </c>
      <c r="I83" s="27">
        <v>4</v>
      </c>
      <c r="J83" s="27">
        <v>0</v>
      </c>
      <c r="K83" s="27">
        <v>3</v>
      </c>
      <c r="L83" s="27">
        <v>1</v>
      </c>
      <c r="M83" s="27">
        <v>0</v>
      </c>
      <c r="N83" s="27">
        <v>0</v>
      </c>
      <c r="O83" s="27">
        <v>2</v>
      </c>
      <c r="P83" s="27">
        <v>2</v>
      </c>
      <c r="Q83" s="27">
        <v>0</v>
      </c>
      <c r="R83" s="27">
        <v>1</v>
      </c>
    </row>
    <row r="84" spans="1:18">
      <c r="A84" s="88">
        <v>44886</v>
      </c>
      <c r="B84" s="89">
        <f t="shared" si="2"/>
        <v>25</v>
      </c>
      <c r="C84" s="27">
        <v>0</v>
      </c>
      <c r="D84" s="27">
        <v>0</v>
      </c>
      <c r="E84" s="27">
        <v>0</v>
      </c>
      <c r="F84" s="27">
        <v>0</v>
      </c>
      <c r="G84" s="27">
        <v>4</v>
      </c>
      <c r="H84" s="27">
        <v>2</v>
      </c>
      <c r="I84" s="27">
        <v>5</v>
      </c>
      <c r="J84" s="27">
        <v>0</v>
      </c>
      <c r="K84" s="27">
        <v>7</v>
      </c>
      <c r="L84" s="27">
        <v>2</v>
      </c>
      <c r="M84" s="27">
        <v>0</v>
      </c>
      <c r="N84" s="27">
        <v>0</v>
      </c>
      <c r="O84" s="27">
        <v>1</v>
      </c>
      <c r="P84" s="27">
        <v>4</v>
      </c>
      <c r="Q84" s="27">
        <v>0</v>
      </c>
      <c r="R84" s="27">
        <v>0</v>
      </c>
    </row>
    <row r="85" spans="1:18">
      <c r="A85" s="88">
        <v>44887</v>
      </c>
      <c r="B85" s="89">
        <f t="shared" si="2"/>
        <v>42</v>
      </c>
      <c r="C85" s="27">
        <v>0</v>
      </c>
      <c r="D85" s="27">
        <v>0</v>
      </c>
      <c r="E85" s="27">
        <v>0</v>
      </c>
      <c r="F85" s="27">
        <v>1</v>
      </c>
      <c r="G85" s="27">
        <v>6</v>
      </c>
      <c r="H85" s="27">
        <v>4</v>
      </c>
      <c r="I85" s="27">
        <v>12</v>
      </c>
      <c r="J85" s="27">
        <v>0</v>
      </c>
      <c r="K85" s="27">
        <v>9</v>
      </c>
      <c r="L85" s="27">
        <v>2</v>
      </c>
      <c r="M85" s="27">
        <v>0</v>
      </c>
      <c r="N85" s="27">
        <v>0</v>
      </c>
      <c r="O85" s="27">
        <v>4</v>
      </c>
      <c r="P85" s="27">
        <v>4</v>
      </c>
      <c r="Q85" s="27">
        <v>0</v>
      </c>
      <c r="R85" s="27">
        <v>0</v>
      </c>
    </row>
    <row r="86" spans="1:18">
      <c r="A86" s="88">
        <v>44888</v>
      </c>
      <c r="B86" s="89">
        <f t="shared" si="2"/>
        <v>54</v>
      </c>
      <c r="C86" s="27">
        <v>3</v>
      </c>
      <c r="D86" s="27">
        <v>0</v>
      </c>
      <c r="E86" s="27">
        <v>0</v>
      </c>
      <c r="F86" s="27">
        <v>1</v>
      </c>
      <c r="G86" s="27">
        <v>6</v>
      </c>
      <c r="H86" s="27">
        <v>3</v>
      </c>
      <c r="I86" s="27">
        <v>15</v>
      </c>
      <c r="J86" s="27">
        <v>1</v>
      </c>
      <c r="K86" s="27">
        <v>12</v>
      </c>
      <c r="L86" s="27">
        <v>1</v>
      </c>
      <c r="M86" s="27">
        <v>0</v>
      </c>
      <c r="N86" s="27">
        <v>0</v>
      </c>
      <c r="O86" s="27">
        <v>6</v>
      </c>
      <c r="P86" s="27">
        <v>6</v>
      </c>
      <c r="Q86" s="27">
        <v>0</v>
      </c>
      <c r="R86" s="27">
        <v>0</v>
      </c>
    </row>
    <row r="87" spans="1:18">
      <c r="A87" s="88">
        <v>44889</v>
      </c>
      <c r="B87" s="89">
        <f t="shared" si="2"/>
        <v>63</v>
      </c>
      <c r="C87" s="27">
        <v>3</v>
      </c>
      <c r="D87" s="27">
        <v>0</v>
      </c>
      <c r="E87" s="27">
        <v>0</v>
      </c>
      <c r="F87" s="27">
        <v>4</v>
      </c>
      <c r="G87" s="27">
        <v>6</v>
      </c>
      <c r="H87" s="27">
        <v>3</v>
      </c>
      <c r="I87" s="27">
        <v>20</v>
      </c>
      <c r="J87" s="27">
        <v>1</v>
      </c>
      <c r="K87" s="27">
        <v>13</v>
      </c>
      <c r="L87" s="27">
        <v>1</v>
      </c>
      <c r="M87" s="27">
        <v>0</v>
      </c>
      <c r="N87" s="27">
        <v>0</v>
      </c>
      <c r="O87" s="27">
        <v>7</v>
      </c>
      <c r="P87" s="27">
        <v>5</v>
      </c>
      <c r="Q87" s="27">
        <v>0</v>
      </c>
      <c r="R87" s="27">
        <v>0</v>
      </c>
    </row>
    <row r="88" spans="1:18">
      <c r="A88" s="88">
        <v>44890</v>
      </c>
      <c r="B88" s="89">
        <f>SUM(C88:R88)</f>
        <v>70</v>
      </c>
      <c r="C88" s="27">
        <v>4</v>
      </c>
      <c r="D88" s="27">
        <v>0</v>
      </c>
      <c r="E88" s="27">
        <v>0</v>
      </c>
      <c r="F88" s="27">
        <v>5</v>
      </c>
      <c r="G88" s="27">
        <v>6</v>
      </c>
      <c r="H88" s="27">
        <v>2</v>
      </c>
      <c r="I88" s="27">
        <v>18</v>
      </c>
      <c r="J88" s="27">
        <v>3</v>
      </c>
      <c r="K88" s="27">
        <v>14</v>
      </c>
      <c r="L88" s="27">
        <v>1</v>
      </c>
      <c r="M88" s="27">
        <v>0</v>
      </c>
      <c r="N88" s="27">
        <v>3</v>
      </c>
      <c r="O88" s="27">
        <v>8</v>
      </c>
      <c r="P88" s="27">
        <v>6</v>
      </c>
      <c r="Q88" s="27">
        <v>0</v>
      </c>
      <c r="R88" s="27">
        <v>0</v>
      </c>
    </row>
    <row r="89" spans="1:18">
      <c r="A89" s="88">
        <v>44891</v>
      </c>
      <c r="B89" s="89">
        <f t="shared" ref="B89" si="3">SUM(C89:R89)</f>
        <v>71</v>
      </c>
      <c r="C89" s="27">
        <v>4</v>
      </c>
      <c r="D89" s="27">
        <v>0</v>
      </c>
      <c r="E89" s="27">
        <v>0</v>
      </c>
      <c r="F89" s="27">
        <v>4</v>
      </c>
      <c r="G89" s="27">
        <v>8</v>
      </c>
      <c r="H89" s="27">
        <v>1</v>
      </c>
      <c r="I89" s="27">
        <v>18</v>
      </c>
      <c r="J89" s="27">
        <v>4</v>
      </c>
      <c r="K89" s="27">
        <v>16</v>
      </c>
      <c r="L89" s="27">
        <v>0</v>
      </c>
      <c r="M89" s="27">
        <v>1</v>
      </c>
      <c r="N89" s="27">
        <v>3</v>
      </c>
      <c r="O89" s="27">
        <v>3</v>
      </c>
      <c r="P89" s="27">
        <v>9</v>
      </c>
      <c r="Q89" s="27">
        <v>0</v>
      </c>
      <c r="R89" s="27">
        <v>0</v>
      </c>
    </row>
    <row r="90" spans="1:18">
      <c r="A90" s="88">
        <v>44892</v>
      </c>
      <c r="B90" s="89">
        <f>SUM(C90:R90)</f>
        <v>81</v>
      </c>
      <c r="C90" s="27">
        <v>4</v>
      </c>
      <c r="D90" s="27">
        <v>0</v>
      </c>
      <c r="E90" s="27">
        <v>0</v>
      </c>
      <c r="F90" s="27">
        <v>8</v>
      </c>
      <c r="G90" s="27">
        <v>6</v>
      </c>
      <c r="H90" s="27">
        <v>2</v>
      </c>
      <c r="I90" s="27">
        <v>16</v>
      </c>
      <c r="J90" s="27">
        <v>4</v>
      </c>
      <c r="K90" s="27">
        <v>17</v>
      </c>
      <c r="L90" s="27">
        <v>1</v>
      </c>
      <c r="M90" s="27">
        <v>2</v>
      </c>
      <c r="N90" s="27">
        <v>9</v>
      </c>
      <c r="O90" s="27">
        <v>3</v>
      </c>
      <c r="P90" s="27">
        <v>9</v>
      </c>
      <c r="Q90" s="27">
        <v>0</v>
      </c>
      <c r="R90" s="27">
        <v>0</v>
      </c>
    </row>
    <row r="91" spans="1:18">
      <c r="A91" s="88">
        <v>44893</v>
      </c>
      <c r="B91" s="89">
        <f t="shared" ref="B91" si="4">SUM(C91:R91)</f>
        <v>97</v>
      </c>
      <c r="C91" s="27">
        <v>6</v>
      </c>
      <c r="D91" s="27">
        <v>1</v>
      </c>
      <c r="E91" s="27">
        <v>0</v>
      </c>
      <c r="F91" s="27">
        <v>8</v>
      </c>
      <c r="G91" s="27">
        <v>8</v>
      </c>
      <c r="H91" s="27">
        <v>5</v>
      </c>
      <c r="I91" s="27">
        <v>11</v>
      </c>
      <c r="J91" s="27">
        <v>4</v>
      </c>
      <c r="K91" s="27">
        <v>16</v>
      </c>
      <c r="L91" s="27">
        <v>3</v>
      </c>
      <c r="M91" s="27">
        <v>2</v>
      </c>
      <c r="N91" s="27">
        <v>12</v>
      </c>
      <c r="O91" s="27">
        <v>5</v>
      </c>
      <c r="P91" s="27">
        <v>16</v>
      </c>
      <c r="Q91" s="27">
        <v>0</v>
      </c>
      <c r="R91" s="27">
        <v>0</v>
      </c>
    </row>
    <row r="92" spans="1:18">
      <c r="A92" s="88">
        <v>44894</v>
      </c>
      <c r="B92" s="89">
        <f>SUM(C92:R92)</f>
        <v>122</v>
      </c>
      <c r="C92" s="27">
        <v>13</v>
      </c>
      <c r="D92" s="27">
        <v>2</v>
      </c>
      <c r="E92" s="27">
        <v>0</v>
      </c>
      <c r="F92" s="27">
        <v>11</v>
      </c>
      <c r="G92" s="27">
        <v>17</v>
      </c>
      <c r="H92" s="27">
        <v>5</v>
      </c>
      <c r="I92" s="27">
        <v>10</v>
      </c>
      <c r="J92" s="27">
        <v>7</v>
      </c>
      <c r="K92" s="27">
        <v>15</v>
      </c>
      <c r="L92" s="27">
        <v>4</v>
      </c>
      <c r="M92" s="27">
        <v>3</v>
      </c>
      <c r="N92" s="27">
        <v>9</v>
      </c>
      <c r="O92" s="27">
        <v>11</v>
      </c>
      <c r="P92" s="27">
        <v>15</v>
      </c>
      <c r="Q92" s="27">
        <v>0</v>
      </c>
      <c r="R92" s="27">
        <v>0</v>
      </c>
    </row>
    <row r="93" spans="1:18">
      <c r="A93" s="88">
        <v>44895</v>
      </c>
      <c r="B93" s="89">
        <f t="shared" ref="B93" si="5">SUM(C93:R93)</f>
        <v>125</v>
      </c>
      <c r="C93" s="27">
        <v>13</v>
      </c>
      <c r="D93" s="27">
        <v>2</v>
      </c>
      <c r="E93" s="27">
        <v>1</v>
      </c>
      <c r="F93" s="27">
        <v>14</v>
      </c>
      <c r="G93" s="27">
        <v>17</v>
      </c>
      <c r="H93" s="27">
        <v>5</v>
      </c>
      <c r="I93" s="27">
        <v>9</v>
      </c>
      <c r="J93" s="27">
        <v>9</v>
      </c>
      <c r="K93" s="27">
        <v>14</v>
      </c>
      <c r="L93" s="27">
        <v>4</v>
      </c>
      <c r="M93" s="27">
        <v>4</v>
      </c>
      <c r="N93" s="27">
        <v>7</v>
      </c>
      <c r="O93" s="27">
        <v>10</v>
      </c>
      <c r="P93" s="27">
        <v>16</v>
      </c>
      <c r="Q93" s="27">
        <v>0</v>
      </c>
      <c r="R93" s="27">
        <v>0</v>
      </c>
    </row>
  </sheetData>
  <mergeCells count="1">
    <mergeCell ref="A1:R1"/>
  </mergeCells>
  <phoneticPr fontId="6" type="noConversion"/>
  <conditionalFormatting sqref="C64:R93">
    <cfRule type="cellIs" dxfId="215" priority="4" stopIfTrue="1" operator="greaterThan">
      <formula>0</formula>
    </cfRule>
  </conditionalFormatting>
  <conditionalFormatting sqref="C33:R63">
    <cfRule type="cellIs" dxfId="214" priority="3" stopIfTrue="1" operator="greaterThan">
      <formula>0</formula>
    </cfRule>
  </conditionalFormatting>
  <conditionalFormatting sqref="S30:T30 C3:R31">
    <cfRule type="cellIs" dxfId="213" priority="2" stopIfTrue="1" operator="greaterThan">
      <formula>0</formula>
    </cfRule>
  </conditionalFormatting>
  <conditionalFormatting sqref="C32:R32">
    <cfRule type="cellIs" dxfId="212" priority="1" stopIfTrue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6EAC-03FB-7F40-852E-BF2091119419}">
  <dimension ref="A1:T88"/>
  <sheetViews>
    <sheetView workbookViewId="0">
      <pane ySplit="5" topLeftCell="A56" activePane="bottomLeft" state="frozen"/>
      <selection pane="bottomLeft" activeCell="X78" sqref="X78"/>
    </sheetView>
  </sheetViews>
  <sheetFormatPr baseColWidth="10" defaultRowHeight="15"/>
  <cols>
    <col min="3" max="20" width="7.6640625" customWidth="1"/>
  </cols>
  <sheetData>
    <row r="1" spans="1:20" ht="23" customHeight="1">
      <c r="A1" s="126" t="s">
        <v>97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</row>
    <row r="2" spans="1:20" ht="18" customHeight="1">
      <c r="A2" s="17" t="s">
        <v>0</v>
      </c>
      <c r="B2" s="17" t="s">
        <v>1</v>
      </c>
      <c r="C2" s="18" t="s">
        <v>80</v>
      </c>
      <c r="D2" s="19" t="s">
        <v>81</v>
      </c>
      <c r="E2" s="19" t="s">
        <v>82</v>
      </c>
      <c r="F2" s="19" t="s">
        <v>83</v>
      </c>
      <c r="G2" s="19" t="s">
        <v>84</v>
      </c>
      <c r="H2" s="19" t="s">
        <v>85</v>
      </c>
      <c r="I2" s="19" t="s">
        <v>86</v>
      </c>
      <c r="J2" s="19" t="s">
        <v>87</v>
      </c>
      <c r="K2" s="19" t="s">
        <v>88</v>
      </c>
      <c r="L2" s="19" t="s">
        <v>89</v>
      </c>
      <c r="M2" s="19" t="s">
        <v>90</v>
      </c>
      <c r="N2" s="19" t="s">
        <v>91</v>
      </c>
      <c r="O2" s="19" t="s">
        <v>92</v>
      </c>
      <c r="P2" s="19" t="s">
        <v>93</v>
      </c>
      <c r="Q2" s="19" t="s">
        <v>94</v>
      </c>
      <c r="R2" s="19" t="s">
        <v>95</v>
      </c>
      <c r="S2" s="19" t="s">
        <v>96</v>
      </c>
      <c r="T2" s="20" t="s">
        <v>29</v>
      </c>
    </row>
    <row r="3" spans="1:20" ht="18" customHeight="1">
      <c r="A3" s="135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20"/>
    </row>
    <row r="4" spans="1:20" ht="18" customHeight="1">
      <c r="A4" s="135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1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1">
        <f>MIN(C4:S4)</f>
        <v>0</v>
      </c>
    </row>
    <row r="5" spans="1:20" ht="18" customHeight="1">
      <c r="A5" s="135"/>
      <c r="B5" s="17" t="s">
        <v>38</v>
      </c>
      <c r="C5" s="14" cm="1">
        <f t="array" aca="1" ref="C5" ca="1">_xlfn.DAYS(TODAY(),"2022/11/20")-MAX(('重-北京2'!E:E&gt;0)*ROW('重-北京2'!E:E))+2</f>
        <v>0</v>
      </c>
      <c r="D5" s="14" cm="1">
        <f t="array" aca="1" ref="D5" ca="1">_xlfn.DAYS(TODAY(),"2022/11/20")-MAX(('重-北京2'!F:F&gt;0)*ROW('重-北京2'!F:F))+2</f>
        <v>0</v>
      </c>
      <c r="E5" s="14" cm="1">
        <f t="array" aca="1" ref="E5" ca="1">_xlfn.DAYS(TODAY(),"2022/11/20")-MAX(('重-北京2'!G:G&gt;0)*ROW('重-北京2'!G:G))+2</f>
        <v>0</v>
      </c>
      <c r="F5" s="14" cm="1">
        <f t="array" aca="1" ref="F5" ca="1">_xlfn.DAYS(TODAY(),"2022/11/20")-MAX(('重-北京2'!H:H&gt;0)*ROW('重-北京2'!H:H))+2</f>
        <v>0</v>
      </c>
      <c r="G5" s="14" cm="1">
        <f t="array" aca="1" ref="G5" ca="1">_xlfn.DAYS(TODAY(),"2022/11/20")-MAX(('重-北京2'!I:I&gt;0)*ROW('重-北京2'!I:I))+2</f>
        <v>0</v>
      </c>
      <c r="H5" s="14" cm="1">
        <f t="array" aca="1" ref="H5" ca="1">_xlfn.DAYS(TODAY(),"2022/11/20")-MAX(('重-北京2'!J:J&gt;0)*ROW('重-北京2'!J:J))+2</f>
        <v>0</v>
      </c>
      <c r="I5" s="14" cm="1">
        <f t="array" aca="1" ref="I5" ca="1">_xlfn.DAYS(TODAY(),"2022/11/20")-MAX(('重-北京2'!K:K&gt;0)*ROW('重-北京2'!K:K))+2</f>
        <v>0</v>
      </c>
      <c r="J5" s="14" cm="1">
        <f t="array" aca="1" ref="J5" ca="1">_xlfn.DAYS(TODAY(),"2022/11/20")-MAX(('重-北京2'!L:L&gt;0)*ROW('重-北京2'!L:L))+2</f>
        <v>0</v>
      </c>
      <c r="K5" s="14" cm="1">
        <f t="array" aca="1" ref="K5" ca="1">_xlfn.DAYS(TODAY(),"2022/11/20")-MAX(('重-北京2'!M:M&gt;0)*ROW('重-北京2'!M:M))+2</f>
        <v>0</v>
      </c>
      <c r="L5" s="14" cm="1">
        <f t="array" aca="1" ref="L5" ca="1">_xlfn.DAYS(TODAY(),"2022/11/20")-MAX(('重-北京2'!N:N&gt;0)*ROW('重-北京2'!N:N))+2</f>
        <v>0</v>
      </c>
      <c r="M5" s="14" cm="1">
        <f t="array" aca="1" ref="M5" ca="1">_xlfn.DAYS(TODAY(),"2022/11/20")-MAX(('重-北京2'!O:O&gt;0)*ROW('重-北京2'!O:O))+2</f>
        <v>0</v>
      </c>
      <c r="N5" s="14" cm="1">
        <f t="array" aca="1" ref="N5" ca="1">_xlfn.DAYS(TODAY(),"2022/11/20")-MAX(('重-北京2'!P:P&gt;0)*ROW('重-北京2'!P:P))+2</f>
        <v>0</v>
      </c>
      <c r="O5" s="14" cm="1">
        <f t="array" aca="1" ref="O5" ca="1">_xlfn.DAYS(TODAY(),"2022/11/20")-MAX(('重-北京2'!Q:Q&gt;0)*ROW('重-北京2'!Q:Q))+2</f>
        <v>0</v>
      </c>
      <c r="P5" s="14" cm="1">
        <f t="array" aca="1" ref="P5" ca="1">_xlfn.DAYS(TODAY(),"2022/11/20")-MAX(('重-北京2'!R:R&gt;0)*ROW('重-北京2'!R:R))+2</f>
        <v>0</v>
      </c>
      <c r="Q5" s="14" cm="1">
        <f t="array" aca="1" ref="Q5" ca="1">_xlfn.DAYS(TODAY(),"2022/11/20")-MAX(('重-北京2'!S:S&gt;0)*ROW('重-北京2'!S:S))+2</f>
        <v>0</v>
      </c>
      <c r="R5" s="14" cm="1">
        <f t="array" aca="1" ref="R5" ca="1">_xlfn.DAYS(TODAY(),"2022/11/20")-MAX(('重-北京2'!T:T&gt;0)*ROW('重-北京2'!T:T))+2</f>
        <v>0</v>
      </c>
      <c r="S5" s="14" cm="1">
        <f t="array" aca="1" ref="S5" ca="1">_xlfn.DAYS(TODAY(),"2022/11/20")-MAX(('重-北京2'!U:U&gt;0)*ROW('重-北京2'!U:U))+2</f>
        <v>0</v>
      </c>
      <c r="T5" s="11">
        <f ca="1">MIN(C5:S5)</f>
        <v>0</v>
      </c>
    </row>
    <row r="6" spans="1:20" ht="18" customHeight="1">
      <c r="A6" s="100">
        <v>44885</v>
      </c>
      <c r="B6" s="51" t="s">
        <v>20</v>
      </c>
      <c r="C6" s="52">
        <v>7</v>
      </c>
      <c r="D6" s="52">
        <v>4</v>
      </c>
      <c r="E6" s="52">
        <v>54</v>
      </c>
      <c r="F6" s="52">
        <v>9</v>
      </c>
      <c r="G6" s="52">
        <v>6</v>
      </c>
      <c r="H6" s="52">
        <v>1</v>
      </c>
      <c r="I6" s="52">
        <v>1</v>
      </c>
      <c r="J6" s="52">
        <v>1</v>
      </c>
      <c r="K6" s="52">
        <v>50</v>
      </c>
      <c r="L6" s="52">
        <v>1</v>
      </c>
      <c r="M6" s="52">
        <v>2</v>
      </c>
      <c r="N6" s="52">
        <v>1</v>
      </c>
      <c r="O6" s="52">
        <v>0</v>
      </c>
      <c r="P6" s="52">
        <v>1</v>
      </c>
      <c r="Q6" s="52">
        <v>4</v>
      </c>
      <c r="R6" s="52">
        <v>0</v>
      </c>
      <c r="S6" s="52">
        <v>1</v>
      </c>
      <c r="T6" s="11">
        <f>SUM(C6:S6)</f>
        <v>143</v>
      </c>
    </row>
    <row r="7" spans="1:20" ht="18" customHeight="1">
      <c r="A7" s="101"/>
      <c r="B7" s="53" t="s">
        <v>21</v>
      </c>
      <c r="C7" s="54">
        <v>28</v>
      </c>
      <c r="D7" s="54">
        <v>22</v>
      </c>
      <c r="E7" s="54">
        <v>542</v>
      </c>
      <c r="F7" s="54">
        <v>28</v>
      </c>
      <c r="G7" s="54">
        <v>27</v>
      </c>
      <c r="H7" s="54">
        <v>5</v>
      </c>
      <c r="I7" s="54">
        <v>5</v>
      </c>
      <c r="J7" s="54">
        <v>2</v>
      </c>
      <c r="K7" s="54">
        <v>12</v>
      </c>
      <c r="L7" s="54">
        <v>29</v>
      </c>
      <c r="M7" s="54">
        <v>58</v>
      </c>
      <c r="N7" s="54">
        <v>38</v>
      </c>
      <c r="O7" s="54">
        <v>5</v>
      </c>
      <c r="P7" s="54">
        <v>2</v>
      </c>
      <c r="Q7" s="54">
        <v>2</v>
      </c>
      <c r="R7" s="54">
        <v>0</v>
      </c>
      <c r="S7" s="54">
        <v>3</v>
      </c>
      <c r="T7" s="11">
        <f>SUM(C7:S7)</f>
        <v>808</v>
      </c>
    </row>
    <row r="8" spans="1:20" ht="18" customHeight="1">
      <c r="A8" s="101"/>
      <c r="B8" s="53" t="s">
        <v>24</v>
      </c>
      <c r="C8" s="54">
        <v>25</v>
      </c>
      <c r="D8" s="54">
        <v>16</v>
      </c>
      <c r="E8" s="54">
        <v>443</v>
      </c>
      <c r="F8" s="54">
        <v>30</v>
      </c>
      <c r="G8" s="54">
        <v>20</v>
      </c>
      <c r="H8" s="54">
        <v>4</v>
      </c>
      <c r="I8" s="54">
        <v>1</v>
      </c>
      <c r="J8" s="54">
        <v>2</v>
      </c>
      <c r="K8" s="54">
        <v>36</v>
      </c>
      <c r="L8" s="54">
        <v>30</v>
      </c>
      <c r="M8" s="54">
        <v>43</v>
      </c>
      <c r="N8" s="54">
        <v>20</v>
      </c>
      <c r="O8" s="54">
        <v>5</v>
      </c>
      <c r="P8" s="54">
        <v>3</v>
      </c>
      <c r="Q8" s="54">
        <v>3</v>
      </c>
      <c r="R8" s="54">
        <v>0</v>
      </c>
      <c r="S8" s="54">
        <v>4</v>
      </c>
      <c r="T8" s="11">
        <f>SUM(C8:S8)</f>
        <v>685</v>
      </c>
    </row>
    <row r="9" spans="1:20" ht="18" customHeight="1">
      <c r="A9" s="101"/>
      <c r="B9" s="53" t="s">
        <v>25</v>
      </c>
      <c r="C9" s="52">
        <v>10</v>
      </c>
      <c r="D9" s="52">
        <v>10</v>
      </c>
      <c r="E9" s="52">
        <v>153</v>
      </c>
      <c r="F9" s="52">
        <v>7</v>
      </c>
      <c r="G9" s="52">
        <v>13</v>
      </c>
      <c r="H9" s="52">
        <v>2</v>
      </c>
      <c r="I9" s="52">
        <v>5</v>
      </c>
      <c r="J9" s="52">
        <v>1</v>
      </c>
      <c r="K9" s="52">
        <v>26</v>
      </c>
      <c r="L9" s="52">
        <v>0</v>
      </c>
      <c r="M9" s="52">
        <v>17</v>
      </c>
      <c r="N9" s="52">
        <v>19</v>
      </c>
      <c r="O9" s="52">
        <v>0</v>
      </c>
      <c r="P9" s="52">
        <v>0</v>
      </c>
      <c r="Q9" s="52">
        <v>3</v>
      </c>
      <c r="R9" s="52">
        <v>0</v>
      </c>
      <c r="S9" s="52">
        <v>0</v>
      </c>
      <c r="T9" s="11">
        <f>SUM(C9:S9)</f>
        <v>266</v>
      </c>
    </row>
    <row r="10" spans="1:20" ht="18" customHeight="1">
      <c r="A10" s="102"/>
      <c r="B10" s="53" t="s">
        <v>26</v>
      </c>
      <c r="C10" s="36">
        <f t="shared" ref="C10:S10" si="0">IF(C8+C9&gt;0, C9/(C8+C9), "-")</f>
        <v>0.2857142857142857</v>
      </c>
      <c r="D10" s="36">
        <f t="shared" si="0"/>
        <v>0.38461538461538464</v>
      </c>
      <c r="E10" s="36">
        <f t="shared" si="0"/>
        <v>0.25671140939597314</v>
      </c>
      <c r="F10" s="36">
        <f t="shared" si="0"/>
        <v>0.1891891891891892</v>
      </c>
      <c r="G10" s="36">
        <f t="shared" si="0"/>
        <v>0.39393939393939392</v>
      </c>
      <c r="H10" s="36">
        <f t="shared" si="0"/>
        <v>0.33333333333333331</v>
      </c>
      <c r="I10" s="36">
        <f t="shared" si="0"/>
        <v>0.83333333333333337</v>
      </c>
      <c r="J10" s="36">
        <f t="shared" si="0"/>
        <v>0.33333333333333331</v>
      </c>
      <c r="K10" s="36">
        <f t="shared" si="0"/>
        <v>0.41935483870967744</v>
      </c>
      <c r="L10" s="36">
        <f t="shared" si="0"/>
        <v>0</v>
      </c>
      <c r="M10" s="36">
        <f t="shared" si="0"/>
        <v>0.28333333333333333</v>
      </c>
      <c r="N10" s="36">
        <f t="shared" si="0"/>
        <v>0.48717948717948717</v>
      </c>
      <c r="O10" s="36">
        <f t="shared" si="0"/>
        <v>0</v>
      </c>
      <c r="P10" s="36">
        <f t="shared" si="0"/>
        <v>0</v>
      </c>
      <c r="Q10" s="36">
        <f t="shared" si="0"/>
        <v>0.5</v>
      </c>
      <c r="R10" s="36" t="str">
        <f t="shared" si="0"/>
        <v>-</v>
      </c>
      <c r="S10" s="36">
        <f t="shared" si="0"/>
        <v>0</v>
      </c>
      <c r="T10" s="40">
        <f>IF(T8+T9&gt;0, T9/(T8+T9), "-")</f>
        <v>0.27970557308096738</v>
      </c>
    </row>
    <row r="11" spans="1:20" ht="18" customHeight="1">
      <c r="A11" s="100">
        <v>44886</v>
      </c>
      <c r="B11" s="51" t="s">
        <v>20</v>
      </c>
      <c r="C11" s="52">
        <v>24</v>
      </c>
      <c r="D11" s="52">
        <v>15</v>
      </c>
      <c r="E11" s="52">
        <v>128</v>
      </c>
      <c r="F11" s="52">
        <v>14</v>
      </c>
      <c r="G11" s="52">
        <v>17</v>
      </c>
      <c r="H11" s="52">
        <v>2</v>
      </c>
      <c r="I11" s="52">
        <v>3</v>
      </c>
      <c r="J11" s="52">
        <v>0</v>
      </c>
      <c r="K11" s="52">
        <v>34</v>
      </c>
      <c r="L11" s="52">
        <v>16</v>
      </c>
      <c r="M11" s="52">
        <v>0</v>
      </c>
      <c r="N11" s="52">
        <v>1</v>
      </c>
      <c r="O11" s="52">
        <v>2</v>
      </c>
      <c r="P11" s="52">
        <v>1</v>
      </c>
      <c r="Q11" s="52">
        <v>2</v>
      </c>
      <c r="R11" s="52">
        <v>0</v>
      </c>
      <c r="S11" s="52">
        <v>3</v>
      </c>
      <c r="T11" s="11">
        <f>SUM(C11:S11)</f>
        <v>262</v>
      </c>
    </row>
    <row r="12" spans="1:20" ht="18" customHeight="1">
      <c r="A12" s="101"/>
      <c r="B12" s="53" t="s">
        <v>21</v>
      </c>
      <c r="C12" s="54">
        <v>43</v>
      </c>
      <c r="D12" s="54">
        <v>63</v>
      </c>
      <c r="E12" s="54">
        <v>655</v>
      </c>
      <c r="F12" s="54">
        <v>76</v>
      </c>
      <c r="G12" s="54">
        <v>37</v>
      </c>
      <c r="H12" s="54">
        <v>4</v>
      </c>
      <c r="I12" s="54">
        <v>13</v>
      </c>
      <c r="J12" s="54">
        <v>19</v>
      </c>
      <c r="K12" s="54">
        <v>32</v>
      </c>
      <c r="L12" s="54">
        <v>51</v>
      </c>
      <c r="M12" s="54">
        <v>99</v>
      </c>
      <c r="N12" s="54">
        <v>48</v>
      </c>
      <c r="O12" s="54">
        <v>11</v>
      </c>
      <c r="P12" s="54">
        <v>4</v>
      </c>
      <c r="Q12" s="54">
        <v>2</v>
      </c>
      <c r="R12" s="54">
        <v>0</v>
      </c>
      <c r="S12" s="54">
        <v>7</v>
      </c>
      <c r="T12" s="11">
        <f>SUM(C12:S12)</f>
        <v>1164</v>
      </c>
    </row>
    <row r="13" spans="1:20" ht="18" customHeight="1">
      <c r="A13" s="101"/>
      <c r="B13" s="53" t="s">
        <v>24</v>
      </c>
      <c r="C13" s="54">
        <v>52</v>
      </c>
      <c r="D13" s="54">
        <v>54</v>
      </c>
      <c r="E13" s="54">
        <v>709</v>
      </c>
      <c r="F13" s="54">
        <v>80</v>
      </c>
      <c r="G13" s="54">
        <v>40</v>
      </c>
      <c r="H13" s="54">
        <v>5</v>
      </c>
      <c r="I13" s="54">
        <v>8</v>
      </c>
      <c r="J13" s="54">
        <v>14</v>
      </c>
      <c r="K13" s="54">
        <v>51</v>
      </c>
      <c r="L13" s="54">
        <v>63</v>
      </c>
      <c r="M13" s="54">
        <v>79</v>
      </c>
      <c r="N13" s="54">
        <v>37</v>
      </c>
      <c r="O13" s="54">
        <v>12</v>
      </c>
      <c r="P13" s="54">
        <v>5</v>
      </c>
      <c r="Q13" s="54">
        <v>3</v>
      </c>
      <c r="R13" s="54">
        <v>0</v>
      </c>
      <c r="S13" s="54">
        <v>7</v>
      </c>
      <c r="T13" s="11">
        <f>SUM(C13:S13)</f>
        <v>1219</v>
      </c>
    </row>
    <row r="14" spans="1:20" ht="18" customHeight="1">
      <c r="A14" s="101"/>
      <c r="B14" s="53" t="s">
        <v>25</v>
      </c>
      <c r="C14" s="52">
        <v>15</v>
      </c>
      <c r="D14" s="52">
        <v>24</v>
      </c>
      <c r="E14" s="52">
        <v>74</v>
      </c>
      <c r="F14" s="52">
        <v>10</v>
      </c>
      <c r="G14" s="52">
        <v>14</v>
      </c>
      <c r="H14" s="52">
        <v>1</v>
      </c>
      <c r="I14" s="52">
        <v>8</v>
      </c>
      <c r="J14" s="52">
        <v>5</v>
      </c>
      <c r="K14" s="52">
        <v>15</v>
      </c>
      <c r="L14" s="52">
        <v>4</v>
      </c>
      <c r="M14" s="52">
        <v>20</v>
      </c>
      <c r="N14" s="52">
        <v>12</v>
      </c>
      <c r="O14" s="52">
        <v>1</v>
      </c>
      <c r="P14" s="52">
        <v>0</v>
      </c>
      <c r="Q14" s="52">
        <v>1</v>
      </c>
      <c r="R14" s="52">
        <v>0</v>
      </c>
      <c r="S14" s="52">
        <v>3</v>
      </c>
      <c r="T14" s="11">
        <f>SUM(C14:S14)</f>
        <v>207</v>
      </c>
    </row>
    <row r="15" spans="1:20" ht="18" customHeight="1">
      <c r="A15" s="102"/>
      <c r="B15" s="53" t="s">
        <v>26</v>
      </c>
      <c r="C15" s="36">
        <f t="shared" ref="C15:S15" si="1">IF(C13+C14&gt;0, C14/(C13+C14), "-")</f>
        <v>0.22388059701492538</v>
      </c>
      <c r="D15" s="36">
        <f t="shared" si="1"/>
        <v>0.30769230769230771</v>
      </c>
      <c r="E15" s="36">
        <f t="shared" si="1"/>
        <v>9.4508301404853126E-2</v>
      </c>
      <c r="F15" s="36">
        <f t="shared" si="1"/>
        <v>0.1111111111111111</v>
      </c>
      <c r="G15" s="36">
        <f t="shared" si="1"/>
        <v>0.25925925925925924</v>
      </c>
      <c r="H15" s="36">
        <f t="shared" si="1"/>
        <v>0.16666666666666666</v>
      </c>
      <c r="I15" s="36">
        <f t="shared" si="1"/>
        <v>0.5</v>
      </c>
      <c r="J15" s="36">
        <f t="shared" si="1"/>
        <v>0.26315789473684209</v>
      </c>
      <c r="K15" s="36">
        <f t="shared" si="1"/>
        <v>0.22727272727272727</v>
      </c>
      <c r="L15" s="36">
        <f t="shared" si="1"/>
        <v>5.9701492537313432E-2</v>
      </c>
      <c r="M15" s="36">
        <f t="shared" si="1"/>
        <v>0.20202020202020202</v>
      </c>
      <c r="N15" s="36">
        <f t="shared" si="1"/>
        <v>0.24489795918367346</v>
      </c>
      <c r="O15" s="36">
        <f t="shared" si="1"/>
        <v>7.6923076923076927E-2</v>
      </c>
      <c r="P15" s="36">
        <f t="shared" si="1"/>
        <v>0</v>
      </c>
      <c r="Q15" s="36">
        <f t="shared" si="1"/>
        <v>0.25</v>
      </c>
      <c r="R15" s="36" t="str">
        <f t="shared" si="1"/>
        <v>-</v>
      </c>
      <c r="S15" s="36">
        <f t="shared" si="1"/>
        <v>0.3</v>
      </c>
      <c r="T15" s="40">
        <f>IF(T13+T14&gt;0, T14/(T13+T14), "-")</f>
        <v>0.14516129032258066</v>
      </c>
    </row>
    <row r="16" spans="1:20" ht="18" customHeight="1">
      <c r="A16" s="100">
        <v>44887</v>
      </c>
      <c r="B16" s="51" t="s">
        <v>20</v>
      </c>
      <c r="C16" s="52">
        <v>33</v>
      </c>
      <c r="D16" s="52">
        <v>11</v>
      </c>
      <c r="E16" s="52">
        <v>117</v>
      </c>
      <c r="F16" s="52">
        <v>34</v>
      </c>
      <c r="G16" s="52">
        <v>5</v>
      </c>
      <c r="H16" s="52">
        <v>16</v>
      </c>
      <c r="I16" s="52">
        <v>3</v>
      </c>
      <c r="J16" s="52">
        <v>2</v>
      </c>
      <c r="K16" s="52">
        <v>96</v>
      </c>
      <c r="L16" s="52">
        <v>31</v>
      </c>
      <c r="M16" s="52">
        <v>4</v>
      </c>
      <c r="N16" s="52">
        <v>5</v>
      </c>
      <c r="O16" s="52">
        <v>1</v>
      </c>
      <c r="P16" s="52">
        <v>1</v>
      </c>
      <c r="Q16" s="52">
        <v>14</v>
      </c>
      <c r="R16" s="52">
        <v>3</v>
      </c>
      <c r="S16" s="52">
        <v>2</v>
      </c>
      <c r="T16" s="11">
        <f>SUM(C16:S16)</f>
        <v>378</v>
      </c>
    </row>
    <row r="17" spans="1:20" ht="18" customHeight="1">
      <c r="A17" s="101"/>
      <c r="B17" s="53" t="s">
        <v>21</v>
      </c>
      <c r="C17" s="54">
        <v>65</v>
      </c>
      <c r="D17" s="54">
        <v>58</v>
      </c>
      <c r="E17" s="54">
        <v>424</v>
      </c>
      <c r="F17" s="54">
        <v>120</v>
      </c>
      <c r="G17" s="54">
        <v>83</v>
      </c>
      <c r="H17" s="54">
        <v>9</v>
      </c>
      <c r="I17" s="54">
        <v>7</v>
      </c>
      <c r="J17" s="54">
        <v>37</v>
      </c>
      <c r="K17" s="54">
        <v>75</v>
      </c>
      <c r="L17" s="54">
        <v>63</v>
      </c>
      <c r="M17" s="54">
        <v>86</v>
      </c>
      <c r="N17" s="54">
        <v>37</v>
      </c>
      <c r="O17" s="54">
        <v>12</v>
      </c>
      <c r="P17" s="54">
        <v>13</v>
      </c>
      <c r="Q17" s="54">
        <v>1</v>
      </c>
      <c r="R17" s="54">
        <v>2</v>
      </c>
      <c r="S17" s="54">
        <v>6</v>
      </c>
      <c r="T17" s="11">
        <f>SUM(C17:S17)</f>
        <v>1098</v>
      </c>
    </row>
    <row r="18" spans="1:20" ht="18" customHeight="1">
      <c r="A18" s="101"/>
      <c r="B18" s="53" t="s">
        <v>24</v>
      </c>
      <c r="C18" s="54">
        <v>84</v>
      </c>
      <c r="D18" s="54">
        <v>46</v>
      </c>
      <c r="E18" s="54">
        <v>394</v>
      </c>
      <c r="F18" s="54">
        <v>138</v>
      </c>
      <c r="G18" s="54">
        <v>73</v>
      </c>
      <c r="H18" s="54">
        <v>25</v>
      </c>
      <c r="I18" s="54">
        <v>10</v>
      </c>
      <c r="J18" s="54">
        <v>33</v>
      </c>
      <c r="K18" s="54">
        <v>131</v>
      </c>
      <c r="L18" s="54">
        <v>91</v>
      </c>
      <c r="M18" s="54">
        <v>79</v>
      </c>
      <c r="N18" s="54">
        <v>34</v>
      </c>
      <c r="O18" s="54">
        <v>11</v>
      </c>
      <c r="P18" s="54">
        <v>11</v>
      </c>
      <c r="Q18" s="54">
        <v>14</v>
      </c>
      <c r="R18" s="54">
        <v>4</v>
      </c>
      <c r="S18" s="54">
        <v>8</v>
      </c>
      <c r="T18" s="11">
        <f>SUM(C18:S18)</f>
        <v>1186</v>
      </c>
    </row>
    <row r="19" spans="1:20" ht="18" customHeight="1">
      <c r="A19" s="101"/>
      <c r="B19" s="53" t="s">
        <v>25</v>
      </c>
      <c r="C19" s="52">
        <v>14</v>
      </c>
      <c r="D19" s="52">
        <v>23</v>
      </c>
      <c r="E19" s="52">
        <v>147</v>
      </c>
      <c r="F19" s="52">
        <v>16</v>
      </c>
      <c r="G19" s="52">
        <v>15</v>
      </c>
      <c r="H19" s="52">
        <v>0</v>
      </c>
      <c r="I19" s="52">
        <v>0</v>
      </c>
      <c r="J19" s="52">
        <v>6</v>
      </c>
      <c r="K19" s="52">
        <v>40</v>
      </c>
      <c r="L19" s="52">
        <v>3</v>
      </c>
      <c r="M19" s="52">
        <v>11</v>
      </c>
      <c r="N19" s="52">
        <v>8</v>
      </c>
      <c r="O19" s="52">
        <v>2</v>
      </c>
      <c r="P19" s="52">
        <v>3</v>
      </c>
      <c r="Q19" s="52">
        <v>1</v>
      </c>
      <c r="R19" s="52">
        <v>1</v>
      </c>
      <c r="S19" s="52">
        <v>0</v>
      </c>
      <c r="T19" s="11">
        <f>SUM(C19:S19)</f>
        <v>290</v>
      </c>
    </row>
    <row r="20" spans="1:20" ht="18" customHeight="1">
      <c r="A20" s="102"/>
      <c r="B20" s="53" t="s">
        <v>26</v>
      </c>
      <c r="C20" s="36">
        <f t="shared" ref="C20:S20" si="2">IF(C18+C19&gt;0, C19/(C18+C19), "-")</f>
        <v>0.14285714285714285</v>
      </c>
      <c r="D20" s="36">
        <f t="shared" si="2"/>
        <v>0.33333333333333331</v>
      </c>
      <c r="E20" s="36">
        <f t="shared" si="2"/>
        <v>0.27171903881700554</v>
      </c>
      <c r="F20" s="36">
        <f t="shared" si="2"/>
        <v>0.1038961038961039</v>
      </c>
      <c r="G20" s="36">
        <f t="shared" si="2"/>
        <v>0.17045454545454544</v>
      </c>
      <c r="H20" s="36">
        <f t="shared" si="2"/>
        <v>0</v>
      </c>
      <c r="I20" s="36">
        <f t="shared" si="2"/>
        <v>0</v>
      </c>
      <c r="J20" s="36">
        <f t="shared" si="2"/>
        <v>0.15384615384615385</v>
      </c>
      <c r="K20" s="36">
        <f t="shared" si="2"/>
        <v>0.23391812865497075</v>
      </c>
      <c r="L20" s="36">
        <f t="shared" si="2"/>
        <v>3.1914893617021274E-2</v>
      </c>
      <c r="M20" s="36">
        <f t="shared" si="2"/>
        <v>0.12222222222222222</v>
      </c>
      <c r="N20" s="36">
        <f t="shared" si="2"/>
        <v>0.19047619047619047</v>
      </c>
      <c r="O20" s="36">
        <f t="shared" si="2"/>
        <v>0.15384615384615385</v>
      </c>
      <c r="P20" s="36">
        <f t="shared" si="2"/>
        <v>0.21428571428571427</v>
      </c>
      <c r="Q20" s="36">
        <f t="shared" si="2"/>
        <v>6.6666666666666666E-2</v>
      </c>
      <c r="R20" s="36">
        <f t="shared" si="2"/>
        <v>0.2</v>
      </c>
      <c r="S20" s="36">
        <f t="shared" si="2"/>
        <v>0</v>
      </c>
      <c r="T20" s="40">
        <f>IF(T18+T19&gt;0, T19/(T18+T19), "-")</f>
        <v>0.19647696476964768</v>
      </c>
    </row>
    <row r="21" spans="1:20" ht="18" customHeight="1">
      <c r="A21" s="100">
        <v>44888</v>
      </c>
      <c r="B21" s="51" t="s">
        <v>20</v>
      </c>
      <c r="C21" s="52">
        <v>41</v>
      </c>
      <c r="D21" s="52">
        <v>13</v>
      </c>
      <c r="E21" s="52">
        <v>175</v>
      </c>
      <c r="F21" s="52">
        <v>62</v>
      </c>
      <c r="G21" s="52">
        <v>6</v>
      </c>
      <c r="H21" s="52">
        <v>25</v>
      </c>
      <c r="I21" s="52">
        <v>2</v>
      </c>
      <c r="J21" s="52">
        <v>10</v>
      </c>
      <c r="K21" s="52">
        <v>48</v>
      </c>
      <c r="L21" s="52">
        <v>23</v>
      </c>
      <c r="M21" s="52">
        <v>12</v>
      </c>
      <c r="N21" s="52">
        <v>39</v>
      </c>
      <c r="O21" s="52">
        <v>0</v>
      </c>
      <c r="P21" s="52">
        <v>2</v>
      </c>
      <c r="Q21" s="52">
        <v>9</v>
      </c>
      <c r="R21" s="52">
        <v>1</v>
      </c>
      <c r="S21" s="52">
        <v>4</v>
      </c>
      <c r="T21" s="11">
        <f>SUM(C21:S21)</f>
        <v>472</v>
      </c>
    </row>
    <row r="22" spans="1:20" ht="18" customHeight="1">
      <c r="A22" s="101"/>
      <c r="B22" s="53" t="s">
        <v>21</v>
      </c>
      <c r="C22" s="54">
        <v>59</v>
      </c>
      <c r="D22" s="54">
        <v>59</v>
      </c>
      <c r="E22" s="54">
        <v>431</v>
      </c>
      <c r="F22" s="54">
        <v>76</v>
      </c>
      <c r="G22" s="54">
        <v>104</v>
      </c>
      <c r="H22" s="54">
        <v>34</v>
      </c>
      <c r="I22" s="54">
        <v>3</v>
      </c>
      <c r="J22" s="54">
        <v>20</v>
      </c>
      <c r="K22" s="54">
        <v>101</v>
      </c>
      <c r="L22" s="54">
        <v>119</v>
      </c>
      <c r="M22" s="54">
        <v>70</v>
      </c>
      <c r="N22" s="54">
        <v>30</v>
      </c>
      <c r="O22" s="54">
        <v>12</v>
      </c>
      <c r="P22" s="54">
        <v>10</v>
      </c>
      <c r="Q22" s="54">
        <v>1</v>
      </c>
      <c r="R22" s="54">
        <v>0</v>
      </c>
      <c r="S22" s="54">
        <v>10</v>
      </c>
      <c r="T22" s="11">
        <f>SUM(C22:S22)</f>
        <v>1139</v>
      </c>
    </row>
    <row r="23" spans="1:20" ht="18" customHeight="1">
      <c r="A23" s="101"/>
      <c r="B23" s="53" t="s">
        <v>24</v>
      </c>
      <c r="C23" s="54">
        <v>96</v>
      </c>
      <c r="D23" s="54">
        <v>56</v>
      </c>
      <c r="E23" s="54">
        <v>474</v>
      </c>
      <c r="F23" s="54">
        <v>109</v>
      </c>
      <c r="G23" s="54">
        <v>85</v>
      </c>
      <c r="H23" s="54">
        <v>36</v>
      </c>
      <c r="I23" s="54">
        <v>3</v>
      </c>
      <c r="J23" s="54">
        <v>20</v>
      </c>
      <c r="K23" s="54">
        <v>104</v>
      </c>
      <c r="L23" s="54">
        <v>136</v>
      </c>
      <c r="M23" s="54">
        <v>65</v>
      </c>
      <c r="N23" s="54">
        <v>53</v>
      </c>
      <c r="O23" s="54">
        <v>11</v>
      </c>
      <c r="P23" s="54">
        <v>11</v>
      </c>
      <c r="Q23" s="54">
        <v>10</v>
      </c>
      <c r="R23" s="54">
        <v>1</v>
      </c>
      <c r="S23" s="54">
        <v>13</v>
      </c>
      <c r="T23" s="11">
        <f>SUM(C23:S23)</f>
        <v>1283</v>
      </c>
    </row>
    <row r="24" spans="1:20" ht="18" customHeight="1">
      <c r="A24" s="101"/>
      <c r="B24" s="53" t="s">
        <v>25</v>
      </c>
      <c r="C24" s="52">
        <v>4</v>
      </c>
      <c r="D24" s="52">
        <v>16</v>
      </c>
      <c r="E24" s="52">
        <v>132</v>
      </c>
      <c r="F24" s="52">
        <v>29</v>
      </c>
      <c r="G24" s="52">
        <v>25</v>
      </c>
      <c r="H24" s="52">
        <v>23</v>
      </c>
      <c r="I24" s="52">
        <v>2</v>
      </c>
      <c r="J24" s="52">
        <v>10</v>
      </c>
      <c r="K24" s="52">
        <v>45</v>
      </c>
      <c r="L24" s="52">
        <v>6</v>
      </c>
      <c r="M24" s="52">
        <v>17</v>
      </c>
      <c r="N24" s="52">
        <v>16</v>
      </c>
      <c r="O24" s="52">
        <v>1</v>
      </c>
      <c r="P24" s="52">
        <v>1</v>
      </c>
      <c r="Q24" s="52">
        <v>0</v>
      </c>
      <c r="R24" s="52">
        <v>0</v>
      </c>
      <c r="S24" s="52">
        <v>1</v>
      </c>
      <c r="T24" s="11">
        <f>SUM(C24:S24)</f>
        <v>328</v>
      </c>
    </row>
    <row r="25" spans="1:20" ht="18" customHeight="1">
      <c r="A25" s="102"/>
      <c r="B25" s="53" t="s">
        <v>26</v>
      </c>
      <c r="C25" s="36">
        <f t="shared" ref="C25:S25" si="3">IF(C23+C24&gt;0, C24/(C23+C24), "-")</f>
        <v>0.04</v>
      </c>
      <c r="D25" s="36">
        <f t="shared" si="3"/>
        <v>0.22222222222222221</v>
      </c>
      <c r="E25" s="36">
        <f t="shared" si="3"/>
        <v>0.21782178217821782</v>
      </c>
      <c r="F25" s="36">
        <f t="shared" si="3"/>
        <v>0.21014492753623187</v>
      </c>
      <c r="G25" s="36">
        <f t="shared" si="3"/>
        <v>0.22727272727272727</v>
      </c>
      <c r="H25" s="36">
        <f t="shared" si="3"/>
        <v>0.38983050847457629</v>
      </c>
      <c r="I25" s="36">
        <f t="shared" si="3"/>
        <v>0.4</v>
      </c>
      <c r="J25" s="36">
        <f t="shared" si="3"/>
        <v>0.33333333333333331</v>
      </c>
      <c r="K25" s="36">
        <f t="shared" si="3"/>
        <v>0.30201342281879195</v>
      </c>
      <c r="L25" s="36">
        <f t="shared" si="3"/>
        <v>4.2253521126760563E-2</v>
      </c>
      <c r="M25" s="36">
        <f t="shared" si="3"/>
        <v>0.2073170731707317</v>
      </c>
      <c r="N25" s="36">
        <f t="shared" si="3"/>
        <v>0.2318840579710145</v>
      </c>
      <c r="O25" s="36">
        <f t="shared" si="3"/>
        <v>8.3333333333333329E-2</v>
      </c>
      <c r="P25" s="36">
        <f t="shared" si="3"/>
        <v>8.3333333333333329E-2</v>
      </c>
      <c r="Q25" s="36">
        <f t="shared" si="3"/>
        <v>0</v>
      </c>
      <c r="R25" s="36">
        <f t="shared" si="3"/>
        <v>0</v>
      </c>
      <c r="S25" s="36">
        <f t="shared" si="3"/>
        <v>7.1428571428571425E-2</v>
      </c>
      <c r="T25" s="40">
        <f>IF(T23+T24&gt;0, T24/(T23+T24), "-")</f>
        <v>0.20360024829298573</v>
      </c>
    </row>
    <row r="26" spans="1:20" ht="18" customHeight="1">
      <c r="A26" s="100">
        <v>44889</v>
      </c>
      <c r="B26" s="51" t="s">
        <v>20</v>
      </c>
      <c r="C26" s="52">
        <v>53</v>
      </c>
      <c r="D26" s="52">
        <v>33</v>
      </c>
      <c r="E26" s="52">
        <v>83</v>
      </c>
      <c r="F26" s="52">
        <v>38</v>
      </c>
      <c r="G26" s="52">
        <v>13</v>
      </c>
      <c r="H26" s="52">
        <v>23</v>
      </c>
      <c r="I26" s="52">
        <v>28</v>
      </c>
      <c r="J26" s="52">
        <v>2</v>
      </c>
      <c r="K26" s="52">
        <v>43</v>
      </c>
      <c r="L26" s="52">
        <v>45</v>
      </c>
      <c r="M26" s="52">
        <v>8</v>
      </c>
      <c r="N26" s="52">
        <v>29</v>
      </c>
      <c r="O26" s="52">
        <v>4</v>
      </c>
      <c r="P26" s="52">
        <v>0</v>
      </c>
      <c r="Q26" s="52">
        <v>8</v>
      </c>
      <c r="R26" s="52">
        <v>6</v>
      </c>
      <c r="S26" s="52">
        <v>2</v>
      </c>
      <c r="T26" s="11">
        <f>SUM(C26:S26)</f>
        <v>418</v>
      </c>
    </row>
    <row r="27" spans="1:20" ht="18" customHeight="1">
      <c r="A27" s="101"/>
      <c r="B27" s="53" t="s">
        <v>21</v>
      </c>
      <c r="C27" s="54">
        <v>43</v>
      </c>
      <c r="D27" s="54">
        <v>95</v>
      </c>
      <c r="E27" s="54">
        <v>790</v>
      </c>
      <c r="F27" s="54">
        <v>134</v>
      </c>
      <c r="G27" s="54">
        <v>26</v>
      </c>
      <c r="H27" s="54">
        <v>10</v>
      </c>
      <c r="I27" s="54">
        <v>14</v>
      </c>
      <c r="J27" s="54">
        <v>2</v>
      </c>
      <c r="K27" s="54">
        <v>157</v>
      </c>
      <c r="L27" s="54">
        <v>77</v>
      </c>
      <c r="M27" s="54">
        <v>55</v>
      </c>
      <c r="N27" s="54">
        <v>23</v>
      </c>
      <c r="O27" s="54">
        <v>2</v>
      </c>
      <c r="P27" s="54">
        <v>1</v>
      </c>
      <c r="Q27" s="54">
        <v>3</v>
      </c>
      <c r="R27" s="54">
        <v>3</v>
      </c>
      <c r="S27" s="54">
        <v>1</v>
      </c>
      <c r="T27" s="11">
        <f>SUM(C27:S27)</f>
        <v>1436</v>
      </c>
    </row>
    <row r="28" spans="1:20" ht="18" customHeight="1">
      <c r="A28" s="101"/>
      <c r="B28" s="53" t="s">
        <v>24</v>
      </c>
      <c r="C28" s="54">
        <v>85</v>
      </c>
      <c r="D28" s="54">
        <v>86</v>
      </c>
      <c r="E28" s="54">
        <v>700</v>
      </c>
      <c r="F28" s="54">
        <v>133</v>
      </c>
      <c r="G28" s="54">
        <v>34</v>
      </c>
      <c r="H28" s="54">
        <v>23</v>
      </c>
      <c r="I28" s="54">
        <v>26</v>
      </c>
      <c r="J28" s="54">
        <v>4</v>
      </c>
      <c r="K28" s="54">
        <v>124</v>
      </c>
      <c r="L28" s="54">
        <v>116</v>
      </c>
      <c r="M28" s="54">
        <v>56</v>
      </c>
      <c r="N28" s="54">
        <v>45</v>
      </c>
      <c r="O28" s="54">
        <v>5</v>
      </c>
      <c r="P28" s="54">
        <v>1</v>
      </c>
      <c r="Q28" s="54">
        <v>8</v>
      </c>
      <c r="R28" s="54">
        <v>6</v>
      </c>
      <c r="S28" s="54">
        <v>2</v>
      </c>
      <c r="T28" s="11">
        <f>SUM(C28:S28)</f>
        <v>1454</v>
      </c>
    </row>
    <row r="29" spans="1:20" ht="18" customHeight="1">
      <c r="A29" s="101"/>
      <c r="B29" s="53" t="s">
        <v>25</v>
      </c>
      <c r="C29" s="52">
        <v>11</v>
      </c>
      <c r="D29" s="52">
        <v>42</v>
      </c>
      <c r="E29" s="52">
        <v>173</v>
      </c>
      <c r="F29" s="52">
        <v>39</v>
      </c>
      <c r="G29" s="52">
        <v>5</v>
      </c>
      <c r="H29" s="52">
        <v>10</v>
      </c>
      <c r="I29" s="52">
        <v>16</v>
      </c>
      <c r="J29" s="52">
        <v>0</v>
      </c>
      <c r="K29" s="52">
        <v>76</v>
      </c>
      <c r="L29" s="52">
        <v>6</v>
      </c>
      <c r="M29" s="52">
        <v>7</v>
      </c>
      <c r="N29" s="52">
        <v>7</v>
      </c>
      <c r="O29" s="52">
        <v>1</v>
      </c>
      <c r="P29" s="52">
        <v>0</v>
      </c>
      <c r="Q29" s="52">
        <v>3</v>
      </c>
      <c r="R29" s="52">
        <v>3</v>
      </c>
      <c r="S29" s="52">
        <v>1</v>
      </c>
      <c r="T29" s="11">
        <f>SUM(C29:S29)</f>
        <v>400</v>
      </c>
    </row>
    <row r="30" spans="1:20" ht="18" customHeight="1">
      <c r="A30" s="102"/>
      <c r="B30" s="53" t="s">
        <v>26</v>
      </c>
      <c r="C30" s="36">
        <f t="shared" ref="C30:S30" si="4">IF(C28+C29&gt;0, C29/(C28+C29), "-")</f>
        <v>0.11458333333333333</v>
      </c>
      <c r="D30" s="36">
        <f t="shared" si="4"/>
        <v>0.328125</v>
      </c>
      <c r="E30" s="36">
        <f t="shared" si="4"/>
        <v>0.1981672394043528</v>
      </c>
      <c r="F30" s="36">
        <f t="shared" si="4"/>
        <v>0.22674418604651161</v>
      </c>
      <c r="G30" s="36">
        <f t="shared" si="4"/>
        <v>0.12820512820512819</v>
      </c>
      <c r="H30" s="36">
        <f t="shared" si="4"/>
        <v>0.30303030303030304</v>
      </c>
      <c r="I30" s="36">
        <f t="shared" si="4"/>
        <v>0.38095238095238093</v>
      </c>
      <c r="J30" s="36">
        <f t="shared" si="4"/>
        <v>0</v>
      </c>
      <c r="K30" s="36">
        <f t="shared" si="4"/>
        <v>0.38</v>
      </c>
      <c r="L30" s="36">
        <f t="shared" si="4"/>
        <v>4.9180327868852458E-2</v>
      </c>
      <c r="M30" s="36">
        <f t="shared" si="4"/>
        <v>0.1111111111111111</v>
      </c>
      <c r="N30" s="36">
        <f t="shared" si="4"/>
        <v>0.13461538461538461</v>
      </c>
      <c r="O30" s="36">
        <f t="shared" si="4"/>
        <v>0.16666666666666666</v>
      </c>
      <c r="P30" s="36">
        <f t="shared" si="4"/>
        <v>0</v>
      </c>
      <c r="Q30" s="36">
        <f t="shared" si="4"/>
        <v>0.27272727272727271</v>
      </c>
      <c r="R30" s="36">
        <f t="shared" si="4"/>
        <v>0.33333333333333331</v>
      </c>
      <c r="S30" s="36">
        <f t="shared" si="4"/>
        <v>0.33333333333333331</v>
      </c>
      <c r="T30" s="40">
        <f>IF(T28+T29&gt;0, T29/(T28+T29), "-")</f>
        <v>0.21574973031283712</v>
      </c>
    </row>
    <row r="31" spans="1:20" ht="18" customHeight="1">
      <c r="A31" s="100">
        <v>44890</v>
      </c>
      <c r="B31" s="51" t="s">
        <v>20</v>
      </c>
      <c r="C31" s="52">
        <v>126</v>
      </c>
      <c r="D31" s="52">
        <v>20</v>
      </c>
      <c r="E31" s="52">
        <v>83</v>
      </c>
      <c r="F31" s="52">
        <v>103</v>
      </c>
      <c r="G31" s="52">
        <v>16</v>
      </c>
      <c r="H31" s="52">
        <v>45</v>
      </c>
      <c r="I31" s="52">
        <v>18</v>
      </c>
      <c r="J31" s="52">
        <v>6</v>
      </c>
      <c r="K31" s="52">
        <v>53</v>
      </c>
      <c r="L31" s="52">
        <v>16</v>
      </c>
      <c r="M31" s="52">
        <v>30</v>
      </c>
      <c r="N31" s="52">
        <v>20</v>
      </c>
      <c r="O31" s="52">
        <v>5</v>
      </c>
      <c r="P31" s="52">
        <v>3</v>
      </c>
      <c r="Q31" s="52">
        <v>9</v>
      </c>
      <c r="R31" s="52">
        <v>5</v>
      </c>
      <c r="S31" s="52">
        <v>9</v>
      </c>
      <c r="T31" s="11">
        <f>SUM(C31:S31)</f>
        <v>567</v>
      </c>
    </row>
    <row r="32" spans="1:20" ht="18" customHeight="1">
      <c r="A32" s="101"/>
      <c r="B32" s="53" t="s">
        <v>21</v>
      </c>
      <c r="C32" s="54">
        <v>210</v>
      </c>
      <c r="D32" s="54">
        <v>159</v>
      </c>
      <c r="E32" s="54">
        <v>637</v>
      </c>
      <c r="F32" s="54">
        <v>160</v>
      </c>
      <c r="G32" s="54">
        <v>11</v>
      </c>
      <c r="H32" s="54">
        <v>57</v>
      </c>
      <c r="I32" s="54">
        <v>8</v>
      </c>
      <c r="J32" s="54">
        <v>30</v>
      </c>
      <c r="K32" s="54">
        <v>184</v>
      </c>
      <c r="L32" s="54">
        <v>114</v>
      </c>
      <c r="M32" s="54">
        <v>141</v>
      </c>
      <c r="N32" s="54">
        <v>228</v>
      </c>
      <c r="O32" s="54">
        <v>28</v>
      </c>
      <c r="P32" s="54">
        <v>14</v>
      </c>
      <c r="Q32" s="54">
        <v>13</v>
      </c>
      <c r="R32" s="54">
        <v>9</v>
      </c>
      <c r="S32" s="54">
        <v>6</v>
      </c>
      <c r="T32" s="11">
        <f>SUM(C32:S32)</f>
        <v>2009</v>
      </c>
    </row>
    <row r="33" spans="1:20" ht="18" customHeight="1">
      <c r="A33" s="101"/>
      <c r="B33" s="53" t="s">
        <v>24</v>
      </c>
      <c r="C33" s="54">
        <v>311</v>
      </c>
      <c r="D33" s="54">
        <v>139</v>
      </c>
      <c r="E33" s="54">
        <v>587</v>
      </c>
      <c r="F33" s="54">
        <v>221</v>
      </c>
      <c r="G33" s="54">
        <v>21</v>
      </c>
      <c r="H33" s="54">
        <v>102</v>
      </c>
      <c r="I33" s="54">
        <v>26</v>
      </c>
      <c r="J33" s="54">
        <v>25</v>
      </c>
      <c r="K33" s="54">
        <v>162</v>
      </c>
      <c r="L33" s="54">
        <v>124</v>
      </c>
      <c r="M33" s="54">
        <v>152</v>
      </c>
      <c r="N33" s="54">
        <v>197</v>
      </c>
      <c r="O33" s="54">
        <v>30</v>
      </c>
      <c r="P33" s="54">
        <v>15</v>
      </c>
      <c r="Q33" s="54">
        <v>17</v>
      </c>
      <c r="R33" s="54">
        <v>9</v>
      </c>
      <c r="S33" s="54">
        <v>12</v>
      </c>
      <c r="T33" s="11">
        <f>SUM(C33:S33)</f>
        <v>2150</v>
      </c>
    </row>
    <row r="34" spans="1:20" ht="18" customHeight="1">
      <c r="A34" s="101"/>
      <c r="B34" s="53" t="s">
        <v>25</v>
      </c>
      <c r="C34" s="52">
        <v>25</v>
      </c>
      <c r="D34" s="52">
        <v>40</v>
      </c>
      <c r="E34" s="52">
        <v>133</v>
      </c>
      <c r="F34" s="52">
        <v>42</v>
      </c>
      <c r="G34" s="52">
        <v>6</v>
      </c>
      <c r="H34" s="52">
        <v>0</v>
      </c>
      <c r="I34" s="52">
        <v>0</v>
      </c>
      <c r="J34" s="52">
        <v>11</v>
      </c>
      <c r="K34" s="52">
        <v>75</v>
      </c>
      <c r="L34" s="52">
        <v>6</v>
      </c>
      <c r="M34" s="52">
        <v>19</v>
      </c>
      <c r="N34" s="52">
        <v>51</v>
      </c>
      <c r="O34" s="52">
        <v>3</v>
      </c>
      <c r="P34" s="52">
        <v>2</v>
      </c>
      <c r="Q34" s="52">
        <v>5</v>
      </c>
      <c r="R34" s="52">
        <v>5</v>
      </c>
      <c r="S34" s="52">
        <v>3</v>
      </c>
      <c r="T34" s="11">
        <f>SUM(C34:S34)</f>
        <v>426</v>
      </c>
    </row>
    <row r="35" spans="1:20" ht="18" customHeight="1">
      <c r="A35" s="102"/>
      <c r="B35" s="53" t="s">
        <v>26</v>
      </c>
      <c r="C35" s="36">
        <f t="shared" ref="C35:S35" si="5">IF(C33+C34&gt;0, C34/(C33+C34), "-")</f>
        <v>7.4404761904761904E-2</v>
      </c>
      <c r="D35" s="36">
        <f t="shared" si="5"/>
        <v>0.22346368715083798</v>
      </c>
      <c r="E35" s="36">
        <f t="shared" si="5"/>
        <v>0.18472222222222223</v>
      </c>
      <c r="F35" s="36">
        <f t="shared" si="5"/>
        <v>0.1596958174904943</v>
      </c>
      <c r="G35" s="36">
        <f t="shared" si="5"/>
        <v>0.22222222222222221</v>
      </c>
      <c r="H35" s="36">
        <f t="shared" si="5"/>
        <v>0</v>
      </c>
      <c r="I35" s="36">
        <f t="shared" si="5"/>
        <v>0</v>
      </c>
      <c r="J35" s="36">
        <f t="shared" si="5"/>
        <v>0.30555555555555558</v>
      </c>
      <c r="K35" s="36">
        <f t="shared" si="5"/>
        <v>0.31645569620253167</v>
      </c>
      <c r="L35" s="36">
        <f t="shared" si="5"/>
        <v>4.6153846153846156E-2</v>
      </c>
      <c r="M35" s="36">
        <f t="shared" si="5"/>
        <v>0.1111111111111111</v>
      </c>
      <c r="N35" s="36">
        <f t="shared" si="5"/>
        <v>0.20564516129032259</v>
      </c>
      <c r="O35" s="36">
        <f t="shared" si="5"/>
        <v>9.0909090909090912E-2</v>
      </c>
      <c r="P35" s="36">
        <f t="shared" si="5"/>
        <v>0.11764705882352941</v>
      </c>
      <c r="Q35" s="36">
        <f t="shared" si="5"/>
        <v>0.22727272727272727</v>
      </c>
      <c r="R35" s="36">
        <f t="shared" si="5"/>
        <v>0.35714285714285715</v>
      </c>
      <c r="S35" s="36">
        <f t="shared" si="5"/>
        <v>0.2</v>
      </c>
      <c r="T35" s="40">
        <f>IF(T33+T34&gt;0, T34/(T33+T34), "-")</f>
        <v>0.16537267080745341</v>
      </c>
    </row>
    <row r="36" spans="1:20" ht="18" customHeight="1">
      <c r="A36" s="100">
        <v>44891</v>
      </c>
      <c r="B36" s="51" t="s">
        <v>20</v>
      </c>
      <c r="C36" s="52">
        <v>148</v>
      </c>
      <c r="D36" s="52">
        <v>37</v>
      </c>
      <c r="E36" s="52">
        <v>147</v>
      </c>
      <c r="F36" s="52">
        <v>78</v>
      </c>
      <c r="G36" s="52">
        <v>24</v>
      </c>
      <c r="H36" s="52">
        <v>35</v>
      </c>
      <c r="I36" s="52">
        <v>21</v>
      </c>
      <c r="J36" s="52">
        <v>12</v>
      </c>
      <c r="K36" s="52">
        <v>74</v>
      </c>
      <c r="L36" s="52">
        <v>44</v>
      </c>
      <c r="M36" s="52">
        <v>24</v>
      </c>
      <c r="N36" s="52">
        <v>3</v>
      </c>
      <c r="O36" s="52">
        <v>14</v>
      </c>
      <c r="P36" s="52">
        <v>6</v>
      </c>
      <c r="Q36" s="52">
        <v>13</v>
      </c>
      <c r="R36" s="52">
        <v>5</v>
      </c>
      <c r="S36" s="52">
        <v>0</v>
      </c>
      <c r="T36" s="11">
        <f>SUM(C36:S36)</f>
        <v>685</v>
      </c>
    </row>
    <row r="37" spans="1:20" ht="18" customHeight="1">
      <c r="A37" s="101"/>
      <c r="B37" s="53" t="s">
        <v>21</v>
      </c>
      <c r="C37" s="54">
        <v>516</v>
      </c>
      <c r="D37" s="54">
        <v>198</v>
      </c>
      <c r="E37" s="54">
        <v>798</v>
      </c>
      <c r="F37" s="54">
        <v>308</v>
      </c>
      <c r="G37" s="54">
        <v>157</v>
      </c>
      <c r="H37" s="54">
        <v>73</v>
      </c>
      <c r="I37" s="54">
        <v>17</v>
      </c>
      <c r="J37" s="54">
        <v>144</v>
      </c>
      <c r="K37" s="54">
        <v>352</v>
      </c>
      <c r="L37" s="54">
        <v>336</v>
      </c>
      <c r="M37" s="54">
        <v>393</v>
      </c>
      <c r="N37" s="54">
        <v>207</v>
      </c>
      <c r="O37" s="54">
        <v>29</v>
      </c>
      <c r="P37" s="54">
        <v>21</v>
      </c>
      <c r="Q37" s="54">
        <v>3</v>
      </c>
      <c r="R37" s="54">
        <v>1</v>
      </c>
      <c r="S37" s="54">
        <v>7</v>
      </c>
      <c r="T37" s="11">
        <f>SUM(C37:S37)</f>
        <v>3560</v>
      </c>
    </row>
    <row r="38" spans="1:20" ht="18" customHeight="1">
      <c r="A38" s="101"/>
      <c r="B38" s="53" t="s">
        <v>24</v>
      </c>
      <c r="C38" s="54">
        <v>546</v>
      </c>
      <c r="D38" s="54">
        <v>183</v>
      </c>
      <c r="E38" s="54">
        <v>760</v>
      </c>
      <c r="F38" s="54">
        <v>314</v>
      </c>
      <c r="G38" s="54">
        <v>139</v>
      </c>
      <c r="H38" s="54">
        <v>88</v>
      </c>
      <c r="I38" s="54">
        <v>21</v>
      </c>
      <c r="J38" s="54">
        <v>107</v>
      </c>
      <c r="K38" s="54">
        <v>357</v>
      </c>
      <c r="L38" s="54">
        <v>346</v>
      </c>
      <c r="M38" s="54">
        <v>325</v>
      </c>
      <c r="N38" s="54">
        <v>172</v>
      </c>
      <c r="O38" s="54">
        <v>35</v>
      </c>
      <c r="P38" s="54">
        <v>24</v>
      </c>
      <c r="Q38" s="54">
        <v>12</v>
      </c>
      <c r="R38" s="54">
        <v>4</v>
      </c>
      <c r="S38" s="54">
        <v>6</v>
      </c>
      <c r="T38" s="11">
        <f>SUM(C38:S38)</f>
        <v>3439</v>
      </c>
    </row>
    <row r="39" spans="1:20" ht="18" customHeight="1">
      <c r="A39" s="101"/>
      <c r="B39" s="53" t="s">
        <v>25</v>
      </c>
      <c r="C39" s="52">
        <v>118</v>
      </c>
      <c r="D39" s="52">
        <v>52</v>
      </c>
      <c r="E39" s="52">
        <v>185</v>
      </c>
      <c r="F39" s="52">
        <v>72</v>
      </c>
      <c r="G39" s="52">
        <v>42</v>
      </c>
      <c r="H39" s="52">
        <v>20</v>
      </c>
      <c r="I39" s="52">
        <v>17</v>
      </c>
      <c r="J39" s="52">
        <v>49</v>
      </c>
      <c r="K39" s="52">
        <v>69</v>
      </c>
      <c r="L39" s="52">
        <v>34</v>
      </c>
      <c r="M39" s="52">
        <v>92</v>
      </c>
      <c r="N39" s="52">
        <v>38</v>
      </c>
      <c r="O39" s="52">
        <v>8</v>
      </c>
      <c r="P39" s="52">
        <v>3</v>
      </c>
      <c r="Q39" s="52">
        <v>4</v>
      </c>
      <c r="R39" s="52">
        <v>2</v>
      </c>
      <c r="S39" s="52">
        <v>1</v>
      </c>
      <c r="T39" s="11">
        <f>SUM(C39:S39)</f>
        <v>806</v>
      </c>
    </row>
    <row r="40" spans="1:20" ht="18" customHeight="1">
      <c r="A40" s="102"/>
      <c r="B40" s="53" t="s">
        <v>26</v>
      </c>
      <c r="C40" s="36">
        <f t="shared" ref="C40:S40" si="6">IF(C38+C39&gt;0, C39/(C38+C39), "-")</f>
        <v>0.17771084337349397</v>
      </c>
      <c r="D40" s="36">
        <f t="shared" si="6"/>
        <v>0.22127659574468084</v>
      </c>
      <c r="E40" s="36">
        <f t="shared" si="6"/>
        <v>0.19576719576719576</v>
      </c>
      <c r="F40" s="36">
        <f t="shared" si="6"/>
        <v>0.18652849740932642</v>
      </c>
      <c r="G40" s="36">
        <f t="shared" si="6"/>
        <v>0.23204419889502761</v>
      </c>
      <c r="H40" s="36">
        <f t="shared" si="6"/>
        <v>0.18518518518518517</v>
      </c>
      <c r="I40" s="36">
        <f t="shared" si="6"/>
        <v>0.44736842105263158</v>
      </c>
      <c r="J40" s="36">
        <f t="shared" si="6"/>
        <v>0.3141025641025641</v>
      </c>
      <c r="K40" s="36">
        <f t="shared" si="6"/>
        <v>0.1619718309859155</v>
      </c>
      <c r="L40" s="36">
        <f t="shared" si="6"/>
        <v>8.9473684210526316E-2</v>
      </c>
      <c r="M40" s="36">
        <f t="shared" si="6"/>
        <v>0.22062350119904076</v>
      </c>
      <c r="N40" s="36">
        <f t="shared" si="6"/>
        <v>0.18095238095238095</v>
      </c>
      <c r="O40" s="36">
        <f t="shared" si="6"/>
        <v>0.18604651162790697</v>
      </c>
      <c r="P40" s="36">
        <f t="shared" si="6"/>
        <v>0.1111111111111111</v>
      </c>
      <c r="Q40" s="36">
        <f t="shared" si="6"/>
        <v>0.25</v>
      </c>
      <c r="R40" s="36">
        <f t="shared" si="6"/>
        <v>0.33333333333333331</v>
      </c>
      <c r="S40" s="36">
        <f t="shared" si="6"/>
        <v>0.14285714285714285</v>
      </c>
      <c r="T40" s="40">
        <f>IF(T38+T39&gt;0, T39/(T38+T39), "-")</f>
        <v>0.18987043580683158</v>
      </c>
    </row>
    <row r="41" spans="1:20" ht="18" customHeight="1">
      <c r="A41" s="100">
        <v>44892</v>
      </c>
      <c r="B41" s="51" t="s">
        <v>20</v>
      </c>
      <c r="C41" s="52">
        <v>96</v>
      </c>
      <c r="D41" s="52">
        <v>53</v>
      </c>
      <c r="E41" s="52">
        <v>159</v>
      </c>
      <c r="F41" s="52">
        <v>59</v>
      </c>
      <c r="G41" s="52">
        <v>37</v>
      </c>
      <c r="H41" s="52">
        <v>23</v>
      </c>
      <c r="I41" s="52">
        <v>27</v>
      </c>
      <c r="J41" s="52">
        <v>6</v>
      </c>
      <c r="K41" s="52">
        <v>102</v>
      </c>
      <c r="L41" s="52">
        <v>87</v>
      </c>
      <c r="M41" s="52">
        <v>74</v>
      </c>
      <c r="N41" s="52">
        <v>34</v>
      </c>
      <c r="O41" s="52">
        <v>9</v>
      </c>
      <c r="P41" s="52">
        <v>25</v>
      </c>
      <c r="Q41" s="52">
        <v>8</v>
      </c>
      <c r="R41" s="52">
        <v>13</v>
      </c>
      <c r="S41" s="52">
        <v>0</v>
      </c>
      <c r="T41" s="11">
        <f>SUM(C41:S41)</f>
        <v>812</v>
      </c>
    </row>
    <row r="42" spans="1:20" ht="18" customHeight="1">
      <c r="A42" s="101"/>
      <c r="B42" s="53" t="s">
        <v>21</v>
      </c>
      <c r="C42" s="54">
        <v>118</v>
      </c>
      <c r="D42" s="54">
        <v>201</v>
      </c>
      <c r="E42" s="54">
        <v>1238</v>
      </c>
      <c r="F42" s="54">
        <v>94</v>
      </c>
      <c r="G42" s="54">
        <v>208</v>
      </c>
      <c r="H42" s="54">
        <v>47</v>
      </c>
      <c r="I42" s="54">
        <v>24</v>
      </c>
      <c r="J42" s="54">
        <v>5</v>
      </c>
      <c r="K42" s="54">
        <v>345</v>
      </c>
      <c r="L42" s="54">
        <v>360</v>
      </c>
      <c r="M42" s="54">
        <v>132</v>
      </c>
      <c r="N42" s="54">
        <v>169</v>
      </c>
      <c r="O42" s="54">
        <v>21</v>
      </c>
      <c r="P42" s="54">
        <v>49</v>
      </c>
      <c r="Q42" s="54">
        <v>7</v>
      </c>
      <c r="R42" s="54">
        <v>1</v>
      </c>
      <c r="S42" s="54">
        <v>29</v>
      </c>
      <c r="T42" s="11">
        <f>SUM(C42:S42)</f>
        <v>3048</v>
      </c>
    </row>
    <row r="43" spans="1:20" ht="18" customHeight="1">
      <c r="A43" s="101"/>
      <c r="B43" s="53" t="s">
        <v>24</v>
      </c>
      <c r="C43" s="54">
        <v>186</v>
      </c>
      <c r="D43" s="54">
        <v>189</v>
      </c>
      <c r="E43" s="54">
        <v>1241</v>
      </c>
      <c r="F43" s="54">
        <v>136</v>
      </c>
      <c r="G43" s="54">
        <v>198</v>
      </c>
      <c r="H43" s="54">
        <v>60</v>
      </c>
      <c r="I43" s="54">
        <v>31</v>
      </c>
      <c r="J43" s="54">
        <v>10</v>
      </c>
      <c r="K43" s="54">
        <v>431</v>
      </c>
      <c r="L43" s="54">
        <v>421</v>
      </c>
      <c r="M43" s="54">
        <v>190</v>
      </c>
      <c r="N43" s="54">
        <v>168</v>
      </c>
      <c r="O43" s="54">
        <v>26</v>
      </c>
      <c r="P43" s="54">
        <v>62</v>
      </c>
      <c r="Q43" s="54">
        <v>10</v>
      </c>
      <c r="R43" s="54">
        <v>8</v>
      </c>
      <c r="S43" s="54">
        <v>22</v>
      </c>
      <c r="T43" s="11">
        <f>SUM(C43:S43)</f>
        <v>3389</v>
      </c>
    </row>
    <row r="44" spans="1:20" ht="18" customHeight="1">
      <c r="A44" s="101"/>
      <c r="B44" s="53" t="s">
        <v>25</v>
      </c>
      <c r="C44" s="52">
        <v>28</v>
      </c>
      <c r="D44" s="52">
        <v>65</v>
      </c>
      <c r="E44" s="52">
        <v>156</v>
      </c>
      <c r="F44" s="52">
        <v>17</v>
      </c>
      <c r="G44" s="52">
        <v>47</v>
      </c>
      <c r="H44" s="52">
        <v>10</v>
      </c>
      <c r="I44" s="52">
        <v>20</v>
      </c>
      <c r="J44" s="52">
        <v>1</v>
      </c>
      <c r="K44" s="52">
        <v>16</v>
      </c>
      <c r="L44" s="52">
        <v>26</v>
      </c>
      <c r="M44" s="52">
        <v>16</v>
      </c>
      <c r="N44" s="52">
        <v>35</v>
      </c>
      <c r="O44" s="52">
        <v>4</v>
      </c>
      <c r="P44" s="52">
        <v>12</v>
      </c>
      <c r="Q44" s="52">
        <v>5</v>
      </c>
      <c r="R44" s="52">
        <v>6</v>
      </c>
      <c r="S44" s="52">
        <v>7</v>
      </c>
      <c r="T44" s="11">
        <f>SUM(C44:S44)</f>
        <v>471</v>
      </c>
    </row>
    <row r="45" spans="1:20" ht="18" customHeight="1">
      <c r="A45" s="102"/>
      <c r="B45" s="53" t="s">
        <v>26</v>
      </c>
      <c r="C45" s="36">
        <f t="shared" ref="C45:S45" si="7">IF(C43+C44&gt;0, C44/(C43+C44), "-")</f>
        <v>0.13084112149532709</v>
      </c>
      <c r="D45" s="36">
        <f t="shared" si="7"/>
        <v>0.25590551181102361</v>
      </c>
      <c r="E45" s="36">
        <f t="shared" si="7"/>
        <v>0.11166785969935576</v>
      </c>
      <c r="F45" s="36">
        <f t="shared" si="7"/>
        <v>0.1111111111111111</v>
      </c>
      <c r="G45" s="36">
        <f t="shared" si="7"/>
        <v>0.19183673469387755</v>
      </c>
      <c r="H45" s="36">
        <f t="shared" si="7"/>
        <v>0.14285714285714285</v>
      </c>
      <c r="I45" s="36">
        <f t="shared" si="7"/>
        <v>0.39215686274509803</v>
      </c>
      <c r="J45" s="36">
        <f t="shared" si="7"/>
        <v>9.0909090909090912E-2</v>
      </c>
      <c r="K45" s="36">
        <f t="shared" si="7"/>
        <v>3.5794183445190156E-2</v>
      </c>
      <c r="L45" s="36">
        <f t="shared" si="7"/>
        <v>5.8165548098434001E-2</v>
      </c>
      <c r="M45" s="36">
        <f t="shared" si="7"/>
        <v>7.7669902912621352E-2</v>
      </c>
      <c r="N45" s="36">
        <f t="shared" si="7"/>
        <v>0.17241379310344829</v>
      </c>
      <c r="O45" s="36">
        <f t="shared" si="7"/>
        <v>0.13333333333333333</v>
      </c>
      <c r="P45" s="36">
        <f t="shared" si="7"/>
        <v>0.16216216216216217</v>
      </c>
      <c r="Q45" s="36">
        <f t="shared" si="7"/>
        <v>0.33333333333333331</v>
      </c>
      <c r="R45" s="36">
        <f t="shared" si="7"/>
        <v>0.42857142857142855</v>
      </c>
      <c r="S45" s="36">
        <f t="shared" si="7"/>
        <v>0.2413793103448276</v>
      </c>
      <c r="T45" s="40">
        <f>IF(T43+T44&gt;0, T44/(T43+T44), "-")</f>
        <v>0.12202072538860104</v>
      </c>
    </row>
    <row r="46" spans="1:20" ht="18" customHeight="1">
      <c r="A46" s="100">
        <v>44893</v>
      </c>
      <c r="B46" s="51" t="s">
        <v>20</v>
      </c>
      <c r="C46" s="52">
        <v>58</v>
      </c>
      <c r="D46" s="52">
        <v>55</v>
      </c>
      <c r="E46" s="52">
        <v>216</v>
      </c>
      <c r="F46" s="52">
        <v>137</v>
      </c>
      <c r="G46" s="52">
        <v>56</v>
      </c>
      <c r="H46" s="52">
        <v>28</v>
      </c>
      <c r="I46" s="52">
        <v>9</v>
      </c>
      <c r="J46" s="52">
        <v>16</v>
      </c>
      <c r="K46" s="52">
        <v>133</v>
      </c>
      <c r="L46" s="52">
        <v>48</v>
      </c>
      <c r="M46" s="52">
        <v>59</v>
      </c>
      <c r="N46" s="52">
        <v>48</v>
      </c>
      <c r="O46" s="52">
        <v>13</v>
      </c>
      <c r="P46" s="52">
        <v>14</v>
      </c>
      <c r="Q46" s="52">
        <v>10</v>
      </c>
      <c r="R46" s="52">
        <v>9</v>
      </c>
      <c r="S46" s="52">
        <v>2</v>
      </c>
      <c r="T46" s="11">
        <f>SUM(C46:S46)</f>
        <v>911</v>
      </c>
    </row>
    <row r="47" spans="1:20" ht="18" customHeight="1">
      <c r="A47" s="101"/>
      <c r="B47" s="53" t="s">
        <v>21</v>
      </c>
      <c r="C47" s="54">
        <v>140</v>
      </c>
      <c r="D47" s="54">
        <v>63</v>
      </c>
      <c r="E47" s="54">
        <v>1094</v>
      </c>
      <c r="F47" s="54">
        <v>205</v>
      </c>
      <c r="G47" s="54">
        <v>171</v>
      </c>
      <c r="H47" s="54">
        <v>67</v>
      </c>
      <c r="I47" s="54">
        <v>5</v>
      </c>
      <c r="J47" s="54">
        <v>311</v>
      </c>
      <c r="K47" s="54">
        <v>373</v>
      </c>
      <c r="L47" s="54">
        <v>320</v>
      </c>
      <c r="M47" s="54">
        <v>362</v>
      </c>
      <c r="N47" s="54">
        <v>269</v>
      </c>
      <c r="O47" s="54">
        <v>4</v>
      </c>
      <c r="P47" s="54">
        <v>15</v>
      </c>
      <c r="Q47" s="54">
        <v>20</v>
      </c>
      <c r="R47" s="54">
        <v>5</v>
      </c>
      <c r="S47" s="54">
        <v>5</v>
      </c>
      <c r="T47" s="11">
        <f>SUM(C47:S47)</f>
        <v>3429</v>
      </c>
    </row>
    <row r="48" spans="1:20" ht="18" customHeight="1">
      <c r="A48" s="101"/>
      <c r="B48" s="53" t="s">
        <v>24</v>
      </c>
      <c r="C48" s="54">
        <v>153</v>
      </c>
      <c r="D48" s="54">
        <v>93</v>
      </c>
      <c r="E48" s="54">
        <v>1184</v>
      </c>
      <c r="F48" s="54">
        <v>306</v>
      </c>
      <c r="G48" s="54">
        <v>189</v>
      </c>
      <c r="H48" s="54">
        <v>95</v>
      </c>
      <c r="I48" s="54">
        <v>13</v>
      </c>
      <c r="J48" s="54">
        <v>275</v>
      </c>
      <c r="K48" s="54">
        <v>478</v>
      </c>
      <c r="L48" s="54">
        <v>350</v>
      </c>
      <c r="M48" s="54">
        <v>382</v>
      </c>
      <c r="N48" s="54">
        <v>250</v>
      </c>
      <c r="O48" s="54">
        <v>15</v>
      </c>
      <c r="P48" s="54">
        <v>22</v>
      </c>
      <c r="Q48" s="54">
        <v>26</v>
      </c>
      <c r="R48" s="54">
        <v>12</v>
      </c>
      <c r="S48" s="54">
        <v>7</v>
      </c>
      <c r="T48" s="11">
        <f>SUM(C48:S48)</f>
        <v>3850</v>
      </c>
    </row>
    <row r="49" spans="1:20" ht="18" customHeight="1">
      <c r="A49" s="101"/>
      <c r="B49" s="53" t="s">
        <v>25</v>
      </c>
      <c r="C49" s="52">
        <v>45</v>
      </c>
      <c r="D49" s="52">
        <v>25</v>
      </c>
      <c r="E49" s="52">
        <v>126</v>
      </c>
      <c r="F49" s="52">
        <v>36</v>
      </c>
      <c r="G49" s="52">
        <v>38</v>
      </c>
      <c r="H49" s="52">
        <v>0</v>
      </c>
      <c r="I49" s="52">
        <v>1</v>
      </c>
      <c r="J49" s="52">
        <v>52</v>
      </c>
      <c r="K49" s="52">
        <v>28</v>
      </c>
      <c r="L49" s="52">
        <v>18</v>
      </c>
      <c r="M49" s="52">
        <v>39</v>
      </c>
      <c r="N49" s="52">
        <v>67</v>
      </c>
      <c r="O49" s="52">
        <v>2</v>
      </c>
      <c r="P49" s="52">
        <v>7</v>
      </c>
      <c r="Q49" s="52">
        <v>4</v>
      </c>
      <c r="R49" s="52">
        <v>2</v>
      </c>
      <c r="S49" s="52">
        <v>0</v>
      </c>
      <c r="T49" s="11">
        <f>SUM(C49:S49)</f>
        <v>490</v>
      </c>
    </row>
    <row r="50" spans="1:20" ht="18" customHeight="1">
      <c r="A50" s="102"/>
      <c r="B50" s="53" t="s">
        <v>26</v>
      </c>
      <c r="C50" s="36">
        <f t="shared" ref="C50:S50" si="8">IF(C48+C49&gt;0, C49/(C48+C49), "-")</f>
        <v>0.22727272727272727</v>
      </c>
      <c r="D50" s="36">
        <f t="shared" si="8"/>
        <v>0.21186440677966101</v>
      </c>
      <c r="E50" s="36">
        <f t="shared" si="8"/>
        <v>9.6183206106870228E-2</v>
      </c>
      <c r="F50" s="36">
        <f t="shared" si="8"/>
        <v>0.10526315789473684</v>
      </c>
      <c r="G50" s="36">
        <f t="shared" si="8"/>
        <v>0.16740088105726872</v>
      </c>
      <c r="H50" s="36">
        <f t="shared" si="8"/>
        <v>0</v>
      </c>
      <c r="I50" s="36">
        <f t="shared" si="8"/>
        <v>7.1428571428571425E-2</v>
      </c>
      <c r="J50" s="36">
        <f t="shared" si="8"/>
        <v>0.15902140672782875</v>
      </c>
      <c r="K50" s="36">
        <f t="shared" si="8"/>
        <v>5.533596837944664E-2</v>
      </c>
      <c r="L50" s="36">
        <f t="shared" si="8"/>
        <v>4.8913043478260872E-2</v>
      </c>
      <c r="M50" s="36">
        <f t="shared" si="8"/>
        <v>9.2636579572446559E-2</v>
      </c>
      <c r="N50" s="36">
        <f t="shared" si="8"/>
        <v>0.2113564668769716</v>
      </c>
      <c r="O50" s="36">
        <f t="shared" si="8"/>
        <v>0.11764705882352941</v>
      </c>
      <c r="P50" s="36">
        <f t="shared" si="8"/>
        <v>0.2413793103448276</v>
      </c>
      <c r="Q50" s="36">
        <f t="shared" si="8"/>
        <v>0.13333333333333333</v>
      </c>
      <c r="R50" s="36">
        <f t="shared" si="8"/>
        <v>0.14285714285714285</v>
      </c>
      <c r="S50" s="36">
        <f t="shared" si="8"/>
        <v>0</v>
      </c>
      <c r="T50" s="40">
        <f>IF(T48+T49&gt;0, T49/(T48+T49), "-")</f>
        <v>0.11290322580645161</v>
      </c>
    </row>
    <row r="51" spans="1:20" ht="18" customHeight="1">
      <c r="A51" s="100">
        <v>44894</v>
      </c>
      <c r="B51" s="51" t="s">
        <v>20</v>
      </c>
      <c r="C51" s="52">
        <v>126</v>
      </c>
      <c r="D51" s="52">
        <v>57</v>
      </c>
      <c r="E51" s="52">
        <v>587</v>
      </c>
      <c r="F51" s="52">
        <v>95</v>
      </c>
      <c r="G51" s="52">
        <v>61</v>
      </c>
      <c r="H51" s="52">
        <v>20</v>
      </c>
      <c r="I51" s="52">
        <v>5</v>
      </c>
      <c r="J51" s="52">
        <v>12</v>
      </c>
      <c r="K51" s="52">
        <v>113</v>
      </c>
      <c r="L51" s="52">
        <v>24</v>
      </c>
      <c r="M51" s="52">
        <v>54</v>
      </c>
      <c r="N51" s="52">
        <v>16</v>
      </c>
      <c r="O51" s="52">
        <v>12</v>
      </c>
      <c r="P51" s="52">
        <v>4</v>
      </c>
      <c r="Q51" s="52">
        <v>15</v>
      </c>
      <c r="R51" s="52">
        <v>16</v>
      </c>
      <c r="S51" s="52">
        <v>37</v>
      </c>
      <c r="T51" s="11">
        <f>SUM(C51:S51)</f>
        <v>1254</v>
      </c>
    </row>
    <row r="52" spans="1:20" ht="18" customHeight="1">
      <c r="A52" s="101"/>
      <c r="B52" s="53" t="s">
        <v>21</v>
      </c>
      <c r="C52" s="54">
        <v>90</v>
      </c>
      <c r="D52" s="54">
        <v>18</v>
      </c>
      <c r="E52" s="54">
        <v>929</v>
      </c>
      <c r="F52" s="54">
        <v>102</v>
      </c>
      <c r="G52" s="54">
        <v>171</v>
      </c>
      <c r="H52" s="54">
        <v>52</v>
      </c>
      <c r="I52" s="54">
        <v>2</v>
      </c>
      <c r="J52" s="54">
        <v>91</v>
      </c>
      <c r="K52" s="54">
        <v>546</v>
      </c>
      <c r="L52" s="54">
        <v>207</v>
      </c>
      <c r="M52" s="54">
        <v>441</v>
      </c>
      <c r="N52" s="54">
        <v>489</v>
      </c>
      <c r="O52" s="54">
        <v>4</v>
      </c>
      <c r="P52" s="54">
        <v>18</v>
      </c>
      <c r="Q52" s="54">
        <v>36</v>
      </c>
      <c r="R52" s="54">
        <v>1</v>
      </c>
      <c r="S52" s="54">
        <v>43</v>
      </c>
      <c r="T52" s="11">
        <f>SUM(C52:S52)</f>
        <v>3240</v>
      </c>
    </row>
    <row r="53" spans="1:20" ht="18" customHeight="1">
      <c r="A53" s="101"/>
      <c r="B53" s="53" t="s">
        <v>24</v>
      </c>
      <c r="C53" s="54">
        <v>181</v>
      </c>
      <c r="D53" s="54">
        <v>63</v>
      </c>
      <c r="E53" s="54">
        <v>1372</v>
      </c>
      <c r="F53" s="54">
        <v>149</v>
      </c>
      <c r="G53" s="54">
        <v>186</v>
      </c>
      <c r="H53" s="54">
        <v>68</v>
      </c>
      <c r="I53" s="54">
        <v>3</v>
      </c>
      <c r="J53" s="54">
        <v>90</v>
      </c>
      <c r="K53" s="54">
        <v>629</v>
      </c>
      <c r="L53" s="54">
        <v>220</v>
      </c>
      <c r="M53" s="54">
        <v>417</v>
      </c>
      <c r="N53" s="54">
        <v>372</v>
      </c>
      <c r="O53" s="54">
        <v>12</v>
      </c>
      <c r="P53" s="54">
        <v>20</v>
      </c>
      <c r="Q53" s="54">
        <v>37</v>
      </c>
      <c r="R53" s="54">
        <v>10</v>
      </c>
      <c r="S53" s="54">
        <v>56</v>
      </c>
      <c r="T53" s="11">
        <f>SUM(C53:S53)</f>
        <v>3885</v>
      </c>
    </row>
    <row r="54" spans="1:20" ht="18" customHeight="1">
      <c r="A54" s="101"/>
      <c r="B54" s="53" t="s">
        <v>25</v>
      </c>
      <c r="C54" s="52">
        <v>35</v>
      </c>
      <c r="D54" s="52">
        <v>12</v>
      </c>
      <c r="E54" s="52">
        <v>144</v>
      </c>
      <c r="F54" s="52">
        <v>48</v>
      </c>
      <c r="G54" s="52">
        <v>46</v>
      </c>
      <c r="H54" s="52">
        <v>4</v>
      </c>
      <c r="I54" s="52">
        <v>4</v>
      </c>
      <c r="J54" s="52">
        <v>13</v>
      </c>
      <c r="K54" s="52">
        <v>30</v>
      </c>
      <c r="L54" s="52">
        <v>11</v>
      </c>
      <c r="M54" s="52">
        <v>78</v>
      </c>
      <c r="N54" s="52">
        <v>133</v>
      </c>
      <c r="O54" s="52">
        <v>4</v>
      </c>
      <c r="P54" s="52">
        <v>2</v>
      </c>
      <c r="Q54" s="52">
        <v>14</v>
      </c>
      <c r="R54" s="52">
        <v>7</v>
      </c>
      <c r="S54" s="52">
        <v>24</v>
      </c>
      <c r="T54" s="11">
        <f>SUM(C54:S54)</f>
        <v>609</v>
      </c>
    </row>
    <row r="55" spans="1:20" ht="18" customHeight="1">
      <c r="A55" s="102"/>
      <c r="B55" s="53" t="s">
        <v>26</v>
      </c>
      <c r="C55" s="36">
        <f t="shared" ref="C55:S55" si="9">IF(C53+C54&gt;0, C54/(C53+C54), "-")</f>
        <v>0.16203703703703703</v>
      </c>
      <c r="D55" s="36">
        <f t="shared" si="9"/>
        <v>0.16</v>
      </c>
      <c r="E55" s="36">
        <f t="shared" si="9"/>
        <v>9.498680738786279E-2</v>
      </c>
      <c r="F55" s="36">
        <f t="shared" si="9"/>
        <v>0.24365482233502539</v>
      </c>
      <c r="G55" s="36">
        <f t="shared" si="9"/>
        <v>0.19827586206896552</v>
      </c>
      <c r="H55" s="36">
        <f t="shared" si="9"/>
        <v>5.5555555555555552E-2</v>
      </c>
      <c r="I55" s="36">
        <f t="shared" si="9"/>
        <v>0.5714285714285714</v>
      </c>
      <c r="J55" s="36">
        <f t="shared" si="9"/>
        <v>0.12621359223300971</v>
      </c>
      <c r="K55" s="36">
        <f t="shared" si="9"/>
        <v>4.5523520485584217E-2</v>
      </c>
      <c r="L55" s="36">
        <f t="shared" si="9"/>
        <v>4.7619047619047616E-2</v>
      </c>
      <c r="M55" s="36">
        <f t="shared" si="9"/>
        <v>0.15757575757575756</v>
      </c>
      <c r="N55" s="36">
        <f t="shared" si="9"/>
        <v>0.26336633663366338</v>
      </c>
      <c r="O55" s="36">
        <f t="shared" si="9"/>
        <v>0.25</v>
      </c>
      <c r="P55" s="36">
        <f t="shared" si="9"/>
        <v>9.0909090909090912E-2</v>
      </c>
      <c r="Q55" s="36">
        <f t="shared" si="9"/>
        <v>0.27450980392156865</v>
      </c>
      <c r="R55" s="36">
        <f t="shared" si="9"/>
        <v>0.41176470588235292</v>
      </c>
      <c r="S55" s="36">
        <f t="shared" si="9"/>
        <v>0.3</v>
      </c>
      <c r="T55" s="40">
        <f>IF(T53+T54&gt;0, T54/(T53+T54), "-")</f>
        <v>0.13551401869158877</v>
      </c>
    </row>
    <row r="56" spans="1:20" ht="18" customHeight="1">
      <c r="A56" s="100">
        <v>44895</v>
      </c>
      <c r="B56" s="51" t="s">
        <v>20</v>
      </c>
      <c r="C56" s="52">
        <v>45</v>
      </c>
      <c r="D56" s="52">
        <v>7</v>
      </c>
      <c r="E56" s="52">
        <v>331</v>
      </c>
      <c r="F56" s="52">
        <v>61</v>
      </c>
      <c r="G56" s="52">
        <v>40</v>
      </c>
      <c r="H56" s="52">
        <v>44</v>
      </c>
      <c r="I56" s="52">
        <v>52</v>
      </c>
      <c r="J56" s="52">
        <v>20</v>
      </c>
      <c r="K56" s="52">
        <v>162</v>
      </c>
      <c r="L56" s="52">
        <v>4</v>
      </c>
      <c r="M56" s="52">
        <v>78</v>
      </c>
      <c r="N56" s="52">
        <v>16</v>
      </c>
      <c r="O56" s="52">
        <v>14</v>
      </c>
      <c r="P56" s="52">
        <v>11</v>
      </c>
      <c r="Q56" s="52">
        <v>14</v>
      </c>
      <c r="R56" s="52">
        <v>26</v>
      </c>
      <c r="S56" s="52">
        <v>61</v>
      </c>
      <c r="T56" s="11">
        <f>SUM(C56:S56)</f>
        <v>986</v>
      </c>
    </row>
    <row r="57" spans="1:20" ht="18" customHeight="1">
      <c r="A57" s="101"/>
      <c r="B57" s="53" t="s">
        <v>21</v>
      </c>
      <c r="C57" s="54">
        <v>84</v>
      </c>
      <c r="D57" s="54">
        <v>36</v>
      </c>
      <c r="E57" s="54">
        <v>1653</v>
      </c>
      <c r="F57" s="54">
        <v>60</v>
      </c>
      <c r="G57" s="54">
        <v>158</v>
      </c>
      <c r="H57" s="54">
        <v>113</v>
      </c>
      <c r="I57" s="54">
        <v>44</v>
      </c>
      <c r="J57" s="54">
        <v>175</v>
      </c>
      <c r="K57" s="54">
        <v>608</v>
      </c>
      <c r="L57" s="54">
        <v>35</v>
      </c>
      <c r="M57" s="54">
        <v>433</v>
      </c>
      <c r="N57" s="54">
        <v>463</v>
      </c>
      <c r="O57" s="54">
        <v>16</v>
      </c>
      <c r="P57" s="54">
        <v>22</v>
      </c>
      <c r="Q57" s="54">
        <v>19</v>
      </c>
      <c r="R57" s="54">
        <v>1</v>
      </c>
      <c r="S57" s="54">
        <v>100</v>
      </c>
      <c r="T57" s="11">
        <f>SUM(C57:S57)</f>
        <v>4020</v>
      </c>
    </row>
    <row r="58" spans="1:20" ht="18" customHeight="1">
      <c r="A58" s="101"/>
      <c r="B58" s="53" t="s">
        <v>24</v>
      </c>
      <c r="C58" s="54">
        <v>119</v>
      </c>
      <c r="D58" s="54">
        <v>35</v>
      </c>
      <c r="E58" s="54">
        <v>1914</v>
      </c>
      <c r="F58" s="54">
        <v>109</v>
      </c>
      <c r="G58" s="54">
        <v>149</v>
      </c>
      <c r="H58" s="54">
        <v>134</v>
      </c>
      <c r="I58" s="54">
        <v>68</v>
      </c>
      <c r="J58" s="54">
        <v>179</v>
      </c>
      <c r="K58" s="54">
        <v>754</v>
      </c>
      <c r="L58" s="54">
        <v>39</v>
      </c>
      <c r="M58" s="54">
        <v>462</v>
      </c>
      <c r="N58" s="54">
        <v>450</v>
      </c>
      <c r="O58" s="54">
        <v>27</v>
      </c>
      <c r="P58" s="54">
        <v>31</v>
      </c>
      <c r="Q58" s="54">
        <v>27</v>
      </c>
      <c r="R58" s="54">
        <v>23</v>
      </c>
      <c r="S58" s="54">
        <v>130</v>
      </c>
      <c r="T58" s="11">
        <f>SUM(C58:S58)</f>
        <v>4650</v>
      </c>
    </row>
    <row r="59" spans="1:20" ht="18" customHeight="1">
      <c r="A59" s="101"/>
      <c r="B59" s="53" t="s">
        <v>25</v>
      </c>
      <c r="C59" s="52">
        <v>10</v>
      </c>
      <c r="D59" s="52">
        <v>8</v>
      </c>
      <c r="E59" s="52">
        <v>70</v>
      </c>
      <c r="F59" s="52">
        <v>12</v>
      </c>
      <c r="G59" s="52">
        <v>49</v>
      </c>
      <c r="H59" s="52">
        <v>23</v>
      </c>
      <c r="I59" s="52">
        <v>28</v>
      </c>
      <c r="J59" s="52">
        <v>16</v>
      </c>
      <c r="K59" s="52">
        <v>16</v>
      </c>
      <c r="L59" s="52">
        <v>0</v>
      </c>
      <c r="M59" s="52">
        <v>49</v>
      </c>
      <c r="N59" s="52">
        <v>29</v>
      </c>
      <c r="O59" s="52">
        <v>3</v>
      </c>
      <c r="P59" s="52">
        <v>2</v>
      </c>
      <c r="Q59" s="52">
        <v>6</v>
      </c>
      <c r="R59" s="52">
        <v>4</v>
      </c>
      <c r="S59" s="52">
        <v>31</v>
      </c>
      <c r="T59" s="11">
        <f>SUM(C59:S59)</f>
        <v>356</v>
      </c>
    </row>
    <row r="60" spans="1:20" ht="18" customHeight="1">
      <c r="A60" s="102"/>
      <c r="B60" s="53" t="s">
        <v>26</v>
      </c>
      <c r="C60" s="36">
        <f t="shared" ref="C60:S60" si="10">IF(C58+C59&gt;0, C59/(C58+C59), "-")</f>
        <v>7.7519379844961239E-2</v>
      </c>
      <c r="D60" s="36">
        <f t="shared" si="10"/>
        <v>0.18604651162790697</v>
      </c>
      <c r="E60" s="36">
        <f t="shared" si="10"/>
        <v>3.5282258064516132E-2</v>
      </c>
      <c r="F60" s="36">
        <f t="shared" si="10"/>
        <v>9.9173553719008267E-2</v>
      </c>
      <c r="G60" s="36">
        <f t="shared" si="10"/>
        <v>0.24747474747474749</v>
      </c>
      <c r="H60" s="36">
        <f t="shared" si="10"/>
        <v>0.1464968152866242</v>
      </c>
      <c r="I60" s="36">
        <f t="shared" si="10"/>
        <v>0.29166666666666669</v>
      </c>
      <c r="J60" s="36">
        <f t="shared" si="10"/>
        <v>8.2051282051282051E-2</v>
      </c>
      <c r="K60" s="36">
        <f t="shared" si="10"/>
        <v>2.0779220779220779E-2</v>
      </c>
      <c r="L60" s="36">
        <f t="shared" si="10"/>
        <v>0</v>
      </c>
      <c r="M60" s="36">
        <f t="shared" si="10"/>
        <v>9.5890410958904104E-2</v>
      </c>
      <c r="N60" s="36">
        <f t="shared" si="10"/>
        <v>6.0542797494780795E-2</v>
      </c>
      <c r="O60" s="36">
        <f t="shared" si="10"/>
        <v>0.1</v>
      </c>
      <c r="P60" s="36">
        <f t="shared" si="10"/>
        <v>6.0606060606060608E-2</v>
      </c>
      <c r="Q60" s="36">
        <f t="shared" si="10"/>
        <v>0.18181818181818182</v>
      </c>
      <c r="R60" s="36">
        <f t="shared" si="10"/>
        <v>0.14814814814814814</v>
      </c>
      <c r="S60" s="36">
        <f t="shared" si="10"/>
        <v>0.19254658385093168</v>
      </c>
      <c r="T60" s="40">
        <f>IF(T58+T59&gt;0, T59/(T58+T59), "-")</f>
        <v>7.1114662405113868E-2</v>
      </c>
    </row>
    <row r="61" spans="1:20" ht="18" customHeight="1">
      <c r="A61" s="112" t="s">
        <v>32</v>
      </c>
      <c r="B61" s="113"/>
      <c r="C61" s="103" t="s">
        <v>99</v>
      </c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5"/>
    </row>
    <row r="62" spans="1:20" ht="18" customHeight="1">
      <c r="A62" s="116"/>
      <c r="B62" s="117"/>
      <c r="C62" s="132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4"/>
    </row>
    <row r="63" spans="1:20" ht="18" customHeight="1"/>
    <row r="64" spans="1:20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</sheetData>
  <mergeCells count="15">
    <mergeCell ref="A61:B62"/>
    <mergeCell ref="C61:T62"/>
    <mergeCell ref="A41:A45"/>
    <mergeCell ref="A1:T1"/>
    <mergeCell ref="A36:A40"/>
    <mergeCell ref="A31:A35"/>
    <mergeCell ref="A3:A5"/>
    <mergeCell ref="A21:A25"/>
    <mergeCell ref="A26:A30"/>
    <mergeCell ref="A16:A20"/>
    <mergeCell ref="A11:A15"/>
    <mergeCell ref="A6:A10"/>
    <mergeCell ref="A46:A50"/>
    <mergeCell ref="A51:A55"/>
    <mergeCell ref="A56:A60"/>
  </mergeCells>
  <phoneticPr fontId="6" type="noConversion"/>
  <conditionalFormatting sqref="C40:S40 C45:S45 C50:S50 C55:S55 C60:S60">
    <cfRule type="cellIs" priority="2336" stopIfTrue="1" operator="equal">
      <formula>"-"</formula>
    </cfRule>
    <cfRule type="cellIs" dxfId="210" priority="2337" operator="greaterThan">
      <formula>$T40*1.2</formula>
    </cfRule>
  </conditionalFormatting>
  <conditionalFormatting sqref="C36:S36">
    <cfRule type="top10" dxfId="209" priority="66" rank="3"/>
  </conditionalFormatting>
  <conditionalFormatting sqref="C37:S37">
    <cfRule type="top10" dxfId="208" priority="65" rank="3"/>
  </conditionalFormatting>
  <conditionalFormatting sqref="C38:S38">
    <cfRule type="top10" dxfId="207" priority="64" rank="3"/>
  </conditionalFormatting>
  <conditionalFormatting sqref="C39:S39">
    <cfRule type="top10" dxfId="206" priority="63" rank="3"/>
  </conditionalFormatting>
  <conditionalFormatting sqref="C35:S35">
    <cfRule type="cellIs" priority="61" stopIfTrue="1" operator="equal">
      <formula>"-"</formula>
    </cfRule>
    <cfRule type="cellIs" dxfId="205" priority="62" operator="greaterThan">
      <formula>$T35*1.2</formula>
    </cfRule>
  </conditionalFormatting>
  <conditionalFormatting sqref="C31:S31">
    <cfRule type="top10" dxfId="204" priority="59" rank="3"/>
  </conditionalFormatting>
  <conditionalFormatting sqref="C32:S32">
    <cfRule type="top10" dxfId="203" priority="58" rank="3"/>
  </conditionalFormatting>
  <conditionalFormatting sqref="C33:S33">
    <cfRule type="top10" dxfId="202" priority="57" rank="3"/>
  </conditionalFormatting>
  <conditionalFormatting sqref="C34:S34">
    <cfRule type="top10" dxfId="201" priority="56" rank="3"/>
  </conditionalFormatting>
  <conditionalFormatting sqref="C5:S5">
    <cfRule type="cellIs" dxfId="200" priority="55" operator="greaterThan">
      <formula>0</formula>
    </cfRule>
  </conditionalFormatting>
  <conditionalFormatting sqref="C4:S4">
    <cfRule type="cellIs" dxfId="199" priority="54" operator="greaterThan">
      <formula>0</formula>
    </cfRule>
  </conditionalFormatting>
  <conditionalFormatting sqref="T5">
    <cfRule type="cellIs" dxfId="198" priority="53" operator="greaterThan">
      <formula>0</formula>
    </cfRule>
  </conditionalFormatting>
  <conditionalFormatting sqref="T4">
    <cfRule type="cellIs" dxfId="197" priority="52" operator="greaterThan">
      <formula>0</formula>
    </cfRule>
  </conditionalFormatting>
  <conditionalFormatting sqref="C25:S25">
    <cfRule type="cellIs" priority="50" stopIfTrue="1" operator="equal">
      <formula>"-"</formula>
    </cfRule>
    <cfRule type="cellIs" dxfId="196" priority="51" operator="greaterThan">
      <formula>$T25*1.2</formula>
    </cfRule>
  </conditionalFormatting>
  <conditionalFormatting sqref="C21:S21">
    <cfRule type="top10" dxfId="195" priority="49" rank="3"/>
  </conditionalFormatting>
  <conditionalFormatting sqref="C22:S22">
    <cfRule type="top10" dxfId="194" priority="48" rank="3"/>
  </conditionalFormatting>
  <conditionalFormatting sqref="C23:S23">
    <cfRule type="top10" dxfId="193" priority="47" rank="3"/>
  </conditionalFormatting>
  <conditionalFormatting sqref="C24:S24">
    <cfRule type="top10" dxfId="192" priority="46" rank="3"/>
  </conditionalFormatting>
  <conditionalFormatting sqref="C30:S30">
    <cfRule type="cellIs" priority="44" stopIfTrue="1" operator="equal">
      <formula>"-"</formula>
    </cfRule>
    <cfRule type="cellIs" dxfId="191" priority="45" operator="greaterThan">
      <formula>$T30*1.2</formula>
    </cfRule>
  </conditionalFormatting>
  <conditionalFormatting sqref="C26:S26">
    <cfRule type="top10" dxfId="190" priority="43" rank="3"/>
  </conditionalFormatting>
  <conditionalFormatting sqref="C27:S27">
    <cfRule type="top10" dxfId="189" priority="42" rank="3"/>
  </conditionalFormatting>
  <conditionalFormatting sqref="C28:S28">
    <cfRule type="top10" dxfId="188" priority="41" rank="3"/>
  </conditionalFormatting>
  <conditionalFormatting sqref="C29:S29">
    <cfRule type="top10" dxfId="187" priority="40" rank="3"/>
  </conditionalFormatting>
  <conditionalFormatting sqref="C20:S20">
    <cfRule type="cellIs" priority="38" stopIfTrue="1" operator="equal">
      <formula>"-"</formula>
    </cfRule>
    <cfRule type="cellIs" dxfId="186" priority="39" operator="greaterThan">
      <formula>$T20*1.2</formula>
    </cfRule>
  </conditionalFormatting>
  <conditionalFormatting sqref="C16:S16">
    <cfRule type="top10" dxfId="185" priority="37" rank="3"/>
  </conditionalFormatting>
  <conditionalFormatting sqref="C17:S17">
    <cfRule type="top10" dxfId="184" priority="36" rank="3"/>
  </conditionalFormatting>
  <conditionalFormatting sqref="C18:S18">
    <cfRule type="top10" dxfId="183" priority="35" rank="3"/>
  </conditionalFormatting>
  <conditionalFormatting sqref="C19:S19">
    <cfRule type="top10" dxfId="182" priority="34" rank="3"/>
  </conditionalFormatting>
  <conditionalFormatting sqref="C15:S15">
    <cfRule type="cellIs" priority="32" stopIfTrue="1" operator="equal">
      <formula>"-"</formula>
    </cfRule>
    <cfRule type="cellIs" dxfId="181" priority="33" operator="greaterThan">
      <formula>$T15*1.2</formula>
    </cfRule>
  </conditionalFormatting>
  <conditionalFormatting sqref="C11:S11">
    <cfRule type="top10" dxfId="180" priority="31" rank="3"/>
  </conditionalFormatting>
  <conditionalFormatting sqref="C12:S12">
    <cfRule type="top10" dxfId="179" priority="30" rank="3"/>
  </conditionalFormatting>
  <conditionalFormatting sqref="C13:S13">
    <cfRule type="top10" dxfId="178" priority="29" rank="3"/>
  </conditionalFormatting>
  <conditionalFormatting sqref="C14:S14">
    <cfRule type="top10" dxfId="177" priority="28" rank="3"/>
  </conditionalFormatting>
  <conditionalFormatting sqref="C10:S10">
    <cfRule type="cellIs" priority="26" stopIfTrue="1" operator="equal">
      <formula>"-"</formula>
    </cfRule>
    <cfRule type="cellIs" dxfId="176" priority="27" operator="greaterThan">
      <formula>$T10*1.2</formula>
    </cfRule>
  </conditionalFormatting>
  <conditionalFormatting sqref="C6:S6">
    <cfRule type="top10" dxfId="175" priority="25" rank="3"/>
  </conditionalFormatting>
  <conditionalFormatting sqref="C7:S7">
    <cfRule type="top10" dxfId="174" priority="24" rank="3"/>
  </conditionalFormatting>
  <conditionalFormatting sqref="C8:S8">
    <cfRule type="top10" dxfId="173" priority="23" rank="3"/>
  </conditionalFormatting>
  <conditionalFormatting sqref="C9:S9">
    <cfRule type="top10" dxfId="172" priority="22" rank="3"/>
  </conditionalFormatting>
  <conditionalFormatting sqref="C41:S41">
    <cfRule type="top10" dxfId="171" priority="16" rank="3"/>
  </conditionalFormatting>
  <conditionalFormatting sqref="C42:S42">
    <cfRule type="top10" dxfId="170" priority="15" rank="3"/>
  </conditionalFormatting>
  <conditionalFormatting sqref="C43:S43">
    <cfRule type="top10" dxfId="169" priority="14" rank="3"/>
  </conditionalFormatting>
  <conditionalFormatting sqref="C44:S44">
    <cfRule type="top10" dxfId="168" priority="13" rank="3"/>
  </conditionalFormatting>
  <conditionalFormatting sqref="C46:S46">
    <cfRule type="top10" dxfId="167" priority="12" rank="3"/>
  </conditionalFormatting>
  <conditionalFormatting sqref="C47:S47">
    <cfRule type="top10" dxfId="166" priority="11" rank="3"/>
  </conditionalFormatting>
  <conditionalFormatting sqref="C48:S48">
    <cfRule type="top10" dxfId="165" priority="10" rank="3"/>
  </conditionalFormatting>
  <conditionalFormatting sqref="C49:S49">
    <cfRule type="top10" dxfId="164" priority="9" rank="3"/>
  </conditionalFormatting>
  <conditionalFormatting sqref="C51:S51">
    <cfRule type="top10" dxfId="163" priority="8" rank="3"/>
  </conditionalFormatting>
  <conditionalFormatting sqref="C52:S52">
    <cfRule type="top10" dxfId="162" priority="7" rank="3"/>
  </conditionalFormatting>
  <conditionalFormatting sqref="C53:S53">
    <cfRule type="top10" dxfId="161" priority="6" rank="3"/>
  </conditionalFormatting>
  <conditionalFormatting sqref="C54:S54">
    <cfRule type="top10" dxfId="160" priority="5" rank="3"/>
  </conditionalFormatting>
  <conditionalFormatting sqref="C56:S56">
    <cfRule type="top10" dxfId="159" priority="4" rank="3"/>
  </conditionalFormatting>
  <conditionalFormatting sqref="C57:S57">
    <cfRule type="top10" dxfId="158" priority="3" rank="3"/>
  </conditionalFormatting>
  <conditionalFormatting sqref="C58:S58">
    <cfRule type="top10" dxfId="157" priority="2" rank="3"/>
  </conditionalFormatting>
  <conditionalFormatting sqref="C59:S59">
    <cfRule type="top10" dxfId="156" priority="1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B163569-F136-E041-9B18-12887C816D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'重-北京2'!B7:B13</xm:f>
              <xm:sqref>T3</xm:sqref>
            </x14:sparkline>
          </x14:sparklines>
        </x14:sparklineGroup>
        <x14:sparklineGroup displayEmptyCellsAs="gap" xr2:uid="{5F979772-EF36-F14C-998E-59A579726B6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'重-北京2'!E7:E13</xm:f>
              <xm:sqref>C3</xm:sqref>
            </x14:sparkline>
            <x14:sparkline>
              <xm:f>'重-北京2'!F7:F13</xm:f>
              <xm:sqref>D3</xm:sqref>
            </x14:sparkline>
            <x14:sparkline>
              <xm:f>'重-北京2'!G7:G13</xm:f>
              <xm:sqref>E3</xm:sqref>
            </x14:sparkline>
            <x14:sparkline>
              <xm:f>'重-北京2'!H7:H13</xm:f>
              <xm:sqref>F3</xm:sqref>
            </x14:sparkline>
            <x14:sparkline>
              <xm:f>'重-北京2'!I7:I13</xm:f>
              <xm:sqref>G3</xm:sqref>
            </x14:sparkline>
            <x14:sparkline>
              <xm:f>'重-北京2'!J7:J13</xm:f>
              <xm:sqref>H3</xm:sqref>
            </x14:sparkline>
            <x14:sparkline>
              <xm:f>'重-北京2'!K7:K13</xm:f>
              <xm:sqref>I3</xm:sqref>
            </x14:sparkline>
            <x14:sparkline>
              <xm:f>'重-北京2'!L7:L13</xm:f>
              <xm:sqref>J3</xm:sqref>
            </x14:sparkline>
            <x14:sparkline>
              <xm:f>'重-北京2'!M7:M13</xm:f>
              <xm:sqref>K3</xm:sqref>
            </x14:sparkline>
            <x14:sparkline>
              <xm:f>'重-北京2'!N7:N13</xm:f>
              <xm:sqref>L3</xm:sqref>
            </x14:sparkline>
            <x14:sparkline>
              <xm:f>'重-北京2'!O7:O13</xm:f>
              <xm:sqref>M3</xm:sqref>
            </x14:sparkline>
            <x14:sparkline>
              <xm:f>'重-北京2'!P7:P13</xm:f>
              <xm:sqref>N3</xm:sqref>
            </x14:sparkline>
            <x14:sparkline>
              <xm:f>'重-北京2'!Q7:Q13</xm:f>
              <xm:sqref>O3</xm:sqref>
            </x14:sparkline>
            <x14:sparkline>
              <xm:f>'重-北京2'!R7:R13</xm:f>
              <xm:sqref>P3</xm:sqref>
            </x14:sparkline>
            <x14:sparkline>
              <xm:f>'重-北京2'!S7:S13</xm:f>
              <xm:sqref>Q3</xm:sqref>
            </x14:sparkline>
            <x14:sparkline>
              <xm:f>'重-北京2'!T7:T13</xm:f>
              <xm:sqref>R3</xm:sqref>
            </x14:sparkline>
            <x14:sparkline>
              <xm:f>'重-北京2'!U7:U13</xm:f>
              <xm:sqref>S3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DD9-3DF6-8548-9A8E-6049DF75FD18}">
  <dimension ref="A1:U13"/>
  <sheetViews>
    <sheetView workbookViewId="0">
      <pane ySplit="2" topLeftCell="A3" activePane="bottomLeft" state="frozen"/>
      <selection pane="bottomLeft" activeCell="O18" sqref="O18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21" width="5" customWidth="1"/>
  </cols>
  <sheetData>
    <row r="1" spans="1:21" ht="23" customHeight="1">
      <c r="A1" s="129" t="s">
        <v>98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</row>
    <row r="2" spans="1:21">
      <c r="A2" s="93" t="s">
        <v>0</v>
      </c>
      <c r="B2" s="93" t="s">
        <v>31</v>
      </c>
      <c r="C2" s="93" t="s">
        <v>27</v>
      </c>
      <c r="D2" s="93" t="s">
        <v>28</v>
      </c>
      <c r="E2" s="91" t="s">
        <v>80</v>
      </c>
      <c r="F2" s="92" t="s">
        <v>81</v>
      </c>
      <c r="G2" s="92" t="s">
        <v>82</v>
      </c>
      <c r="H2" s="92" t="s">
        <v>83</v>
      </c>
      <c r="I2" s="92" t="s">
        <v>84</v>
      </c>
      <c r="J2" s="92" t="s">
        <v>85</v>
      </c>
      <c r="K2" s="92" t="s">
        <v>86</v>
      </c>
      <c r="L2" s="92" t="s">
        <v>87</v>
      </c>
      <c r="M2" s="92" t="s">
        <v>88</v>
      </c>
      <c r="N2" s="92" t="s">
        <v>89</v>
      </c>
      <c r="O2" s="92" t="s">
        <v>90</v>
      </c>
      <c r="P2" s="92" t="s">
        <v>91</v>
      </c>
      <c r="Q2" s="92" t="s">
        <v>92</v>
      </c>
      <c r="R2" s="92" t="s">
        <v>93</v>
      </c>
      <c r="S2" s="92" t="s">
        <v>94</v>
      </c>
      <c r="T2" s="92" t="s">
        <v>95</v>
      </c>
      <c r="U2" s="92" t="s">
        <v>96</v>
      </c>
    </row>
    <row r="3" spans="1:21">
      <c r="A3" s="6">
        <v>44885</v>
      </c>
      <c r="B3" s="5">
        <f t="shared" ref="B3:B8" si="0">C3+D3</f>
        <v>962</v>
      </c>
      <c r="C3" s="5">
        <v>154</v>
      </c>
      <c r="D3" s="5">
        <v>808</v>
      </c>
      <c r="E3" s="5">
        <v>35</v>
      </c>
      <c r="F3" s="5">
        <v>26</v>
      </c>
      <c r="G3" s="5">
        <v>596</v>
      </c>
      <c r="H3" s="5">
        <v>37</v>
      </c>
      <c r="I3" s="5">
        <v>33</v>
      </c>
      <c r="J3" s="5">
        <v>6</v>
      </c>
      <c r="K3" s="5">
        <v>6</v>
      </c>
      <c r="L3" s="5">
        <v>3</v>
      </c>
      <c r="M3" s="5">
        <v>62</v>
      </c>
      <c r="N3" s="5">
        <v>30</v>
      </c>
      <c r="O3" s="5">
        <v>60</v>
      </c>
      <c r="P3" s="5">
        <v>39</v>
      </c>
      <c r="Q3" s="5">
        <v>5</v>
      </c>
      <c r="R3" s="5">
        <v>3</v>
      </c>
      <c r="S3" s="5">
        <v>6</v>
      </c>
      <c r="T3" s="5">
        <v>0</v>
      </c>
      <c r="U3" s="5">
        <v>4</v>
      </c>
    </row>
    <row r="4" spans="1:21">
      <c r="A4" s="6">
        <v>44886</v>
      </c>
      <c r="B4" s="5">
        <f t="shared" si="0"/>
        <v>1438</v>
      </c>
      <c r="C4" s="5">
        <v>274</v>
      </c>
      <c r="D4" s="5">
        <v>1164</v>
      </c>
      <c r="E4" s="5">
        <v>67</v>
      </c>
      <c r="F4" s="5">
        <v>78</v>
      </c>
      <c r="G4" s="5">
        <v>783</v>
      </c>
      <c r="H4" s="5">
        <v>90</v>
      </c>
      <c r="I4" s="5">
        <v>54</v>
      </c>
      <c r="J4" s="5">
        <v>6</v>
      </c>
      <c r="K4" s="5">
        <v>16</v>
      </c>
      <c r="L4" s="5">
        <v>19</v>
      </c>
      <c r="M4" s="5">
        <v>66</v>
      </c>
      <c r="N4" s="5">
        <v>67</v>
      </c>
      <c r="O4" s="5">
        <v>99</v>
      </c>
      <c r="P4" s="5">
        <v>49</v>
      </c>
      <c r="Q4" s="5">
        <v>13</v>
      </c>
      <c r="R4" s="5">
        <v>5</v>
      </c>
      <c r="S4" s="5">
        <v>4</v>
      </c>
      <c r="T4" s="5">
        <v>0</v>
      </c>
      <c r="U4" s="5">
        <v>10</v>
      </c>
    </row>
    <row r="5" spans="1:21">
      <c r="A5" s="6">
        <v>44887</v>
      </c>
      <c r="B5" s="5">
        <f t="shared" si="0"/>
        <v>1486</v>
      </c>
      <c r="C5" s="5">
        <v>388</v>
      </c>
      <c r="D5" s="5">
        <v>1098</v>
      </c>
      <c r="E5" s="5">
        <v>98</v>
      </c>
      <c r="F5" s="5">
        <v>69</v>
      </c>
      <c r="G5" s="5">
        <v>541</v>
      </c>
      <c r="H5" s="5">
        <v>154</v>
      </c>
      <c r="I5" s="5">
        <v>88</v>
      </c>
      <c r="J5" s="5">
        <v>25</v>
      </c>
      <c r="K5" s="5">
        <v>10</v>
      </c>
      <c r="L5" s="5">
        <v>39</v>
      </c>
      <c r="M5" s="5">
        <v>171</v>
      </c>
      <c r="N5" s="5">
        <v>94</v>
      </c>
      <c r="O5" s="5">
        <v>90</v>
      </c>
      <c r="P5" s="5">
        <v>42</v>
      </c>
      <c r="Q5" s="5">
        <v>13</v>
      </c>
      <c r="R5" s="5">
        <v>14</v>
      </c>
      <c r="S5" s="5">
        <v>15</v>
      </c>
      <c r="T5" s="5">
        <v>5</v>
      </c>
      <c r="U5" s="5">
        <v>8</v>
      </c>
    </row>
    <row r="6" spans="1:21">
      <c r="A6" s="6">
        <v>44888</v>
      </c>
      <c r="B6" s="5">
        <f t="shared" si="0"/>
        <v>1648</v>
      </c>
      <c r="C6" s="5">
        <v>509</v>
      </c>
      <c r="D6" s="5">
        <v>1139</v>
      </c>
      <c r="E6" s="5">
        <v>100</v>
      </c>
      <c r="F6" s="5">
        <v>72</v>
      </c>
      <c r="G6" s="5">
        <v>606</v>
      </c>
      <c r="H6" s="5">
        <v>138</v>
      </c>
      <c r="I6" s="5">
        <v>110</v>
      </c>
      <c r="J6" s="5">
        <v>59</v>
      </c>
      <c r="K6" s="5">
        <v>5</v>
      </c>
      <c r="L6" s="5">
        <v>30</v>
      </c>
      <c r="M6" s="5">
        <v>149</v>
      </c>
      <c r="N6" s="5">
        <v>142</v>
      </c>
      <c r="O6" s="5">
        <v>82</v>
      </c>
      <c r="P6" s="5">
        <v>69</v>
      </c>
      <c r="Q6" s="5">
        <v>12</v>
      </c>
      <c r="R6" s="5">
        <v>12</v>
      </c>
      <c r="S6" s="5">
        <v>10</v>
      </c>
      <c r="T6" s="5">
        <v>1</v>
      </c>
      <c r="U6" s="5">
        <v>14</v>
      </c>
    </row>
    <row r="7" spans="1:21">
      <c r="A7" s="6">
        <v>44889</v>
      </c>
      <c r="B7" s="5">
        <f t="shared" si="0"/>
        <v>1860</v>
      </c>
      <c r="C7" s="5">
        <v>424</v>
      </c>
      <c r="D7" s="5">
        <v>1436</v>
      </c>
      <c r="E7" s="5">
        <v>96</v>
      </c>
      <c r="F7" s="5">
        <v>128</v>
      </c>
      <c r="G7" s="5">
        <v>873</v>
      </c>
      <c r="H7" s="5">
        <v>172</v>
      </c>
      <c r="I7" s="5">
        <v>39</v>
      </c>
      <c r="J7" s="5">
        <v>33</v>
      </c>
      <c r="K7" s="5">
        <v>42</v>
      </c>
      <c r="L7" s="5">
        <v>4</v>
      </c>
      <c r="M7" s="5">
        <v>200</v>
      </c>
      <c r="N7" s="5">
        <v>122</v>
      </c>
      <c r="O7" s="5">
        <v>63</v>
      </c>
      <c r="P7" s="5">
        <v>52</v>
      </c>
      <c r="Q7" s="5">
        <v>6</v>
      </c>
      <c r="R7" s="5">
        <v>1</v>
      </c>
      <c r="S7" s="5">
        <v>11</v>
      </c>
      <c r="T7" s="5">
        <v>9</v>
      </c>
      <c r="U7" s="5">
        <v>3</v>
      </c>
    </row>
    <row r="8" spans="1:21">
      <c r="A8" s="6">
        <v>44890</v>
      </c>
      <c r="B8" s="5">
        <f t="shared" si="0"/>
        <v>2595</v>
      </c>
      <c r="C8" s="5">
        <v>586</v>
      </c>
      <c r="D8" s="5">
        <v>2009</v>
      </c>
      <c r="E8" s="5">
        <v>336</v>
      </c>
      <c r="F8" s="5">
        <v>179</v>
      </c>
      <c r="G8" s="5">
        <v>720</v>
      </c>
      <c r="H8" s="5">
        <v>263</v>
      </c>
      <c r="I8" s="5">
        <v>27</v>
      </c>
      <c r="J8" s="5">
        <v>102</v>
      </c>
      <c r="K8" s="5">
        <v>26</v>
      </c>
      <c r="L8" s="5">
        <v>36</v>
      </c>
      <c r="M8" s="5">
        <v>237</v>
      </c>
      <c r="N8" s="5">
        <v>130</v>
      </c>
      <c r="O8" s="5">
        <v>171</v>
      </c>
      <c r="P8" s="5">
        <v>248</v>
      </c>
      <c r="Q8" s="5">
        <v>33</v>
      </c>
      <c r="R8" s="5">
        <v>17</v>
      </c>
      <c r="S8" s="5">
        <v>22</v>
      </c>
      <c r="T8" s="5">
        <v>14</v>
      </c>
      <c r="U8" s="5">
        <v>15</v>
      </c>
    </row>
    <row r="9" spans="1:21">
      <c r="A9" s="6">
        <v>44891</v>
      </c>
      <c r="B9" s="5">
        <f>C9+D9</f>
        <v>4307</v>
      </c>
      <c r="C9" s="5">
        <v>747</v>
      </c>
      <c r="D9" s="5">
        <v>3560</v>
      </c>
      <c r="E9" s="5">
        <v>664</v>
      </c>
      <c r="F9" s="5">
        <v>235</v>
      </c>
      <c r="G9" s="5">
        <v>945</v>
      </c>
      <c r="H9" s="5">
        <v>386</v>
      </c>
      <c r="I9" s="5">
        <v>181</v>
      </c>
      <c r="J9" s="5">
        <v>108</v>
      </c>
      <c r="K9" s="5">
        <v>38</v>
      </c>
      <c r="L9" s="5">
        <v>156</v>
      </c>
      <c r="M9" s="5">
        <v>426</v>
      </c>
      <c r="N9" s="5">
        <v>380</v>
      </c>
      <c r="O9" s="5">
        <v>417</v>
      </c>
      <c r="P9" s="5">
        <v>210</v>
      </c>
      <c r="Q9" s="5">
        <v>43</v>
      </c>
      <c r="R9" s="5">
        <v>27</v>
      </c>
      <c r="S9" s="5">
        <v>16</v>
      </c>
      <c r="T9" s="5">
        <v>6</v>
      </c>
      <c r="U9" s="5">
        <v>7</v>
      </c>
    </row>
    <row r="10" spans="1:21">
      <c r="A10" s="6">
        <v>44892</v>
      </c>
      <c r="B10" s="5">
        <f t="shared" ref="B10" si="1">C10+D10</f>
        <v>3888</v>
      </c>
      <c r="C10" s="5">
        <v>840</v>
      </c>
      <c r="D10" s="5">
        <v>3048</v>
      </c>
      <c r="E10" s="5">
        <v>214</v>
      </c>
      <c r="F10" s="5">
        <v>254</v>
      </c>
      <c r="G10" s="5">
        <v>1397</v>
      </c>
      <c r="H10" s="5">
        <v>153</v>
      </c>
      <c r="I10" s="5">
        <v>245</v>
      </c>
      <c r="J10" s="5">
        <v>70</v>
      </c>
      <c r="K10" s="5">
        <v>51</v>
      </c>
      <c r="L10" s="5">
        <v>11</v>
      </c>
      <c r="M10" s="5">
        <v>447</v>
      </c>
      <c r="N10" s="5">
        <v>447</v>
      </c>
      <c r="O10" s="5">
        <v>206</v>
      </c>
      <c r="P10" s="5">
        <v>203</v>
      </c>
      <c r="Q10" s="5">
        <v>30</v>
      </c>
      <c r="R10" s="5">
        <v>74</v>
      </c>
      <c r="S10" s="5">
        <v>15</v>
      </c>
      <c r="T10" s="5">
        <v>14</v>
      </c>
      <c r="U10" s="5">
        <v>29</v>
      </c>
    </row>
    <row r="11" spans="1:21">
      <c r="A11" s="6">
        <v>44893</v>
      </c>
      <c r="B11" s="5">
        <f>C11+D11</f>
        <v>4386</v>
      </c>
      <c r="C11" s="5">
        <v>957</v>
      </c>
      <c r="D11" s="5">
        <v>3429</v>
      </c>
      <c r="E11" s="5">
        <v>198</v>
      </c>
      <c r="F11" s="5">
        <v>118</v>
      </c>
      <c r="G11" s="5">
        <v>1310</v>
      </c>
      <c r="H11" s="5">
        <v>342</v>
      </c>
      <c r="I11" s="5">
        <v>227</v>
      </c>
      <c r="J11" s="5">
        <v>95</v>
      </c>
      <c r="K11" s="5">
        <v>14</v>
      </c>
      <c r="L11" s="5">
        <v>327</v>
      </c>
      <c r="M11" s="5">
        <v>506</v>
      </c>
      <c r="N11" s="5">
        <v>368</v>
      </c>
      <c r="O11" s="5">
        <v>421</v>
      </c>
      <c r="P11" s="5">
        <v>317</v>
      </c>
      <c r="Q11" s="5">
        <v>17</v>
      </c>
      <c r="R11" s="5">
        <v>29</v>
      </c>
      <c r="S11" s="5">
        <v>30</v>
      </c>
      <c r="T11" s="5">
        <v>14</v>
      </c>
      <c r="U11" s="5">
        <v>7</v>
      </c>
    </row>
    <row r="12" spans="1:21">
      <c r="A12" s="6">
        <v>44894</v>
      </c>
      <c r="B12" s="5">
        <f t="shared" ref="B12" si="2">C12+D12</f>
        <v>4522</v>
      </c>
      <c r="C12" s="5">
        <v>1282</v>
      </c>
      <c r="D12" s="5">
        <v>3240</v>
      </c>
      <c r="E12" s="5">
        <v>216</v>
      </c>
      <c r="F12" s="5">
        <v>75</v>
      </c>
      <c r="G12" s="5">
        <v>1516</v>
      </c>
      <c r="H12" s="5">
        <v>197</v>
      </c>
      <c r="I12" s="5">
        <v>232</v>
      </c>
      <c r="J12" s="5">
        <v>72</v>
      </c>
      <c r="K12" s="5">
        <v>7</v>
      </c>
      <c r="L12" s="5">
        <v>103</v>
      </c>
      <c r="M12" s="5">
        <v>659</v>
      </c>
      <c r="N12" s="5">
        <v>231</v>
      </c>
      <c r="O12" s="5">
        <v>495</v>
      </c>
      <c r="P12" s="5">
        <v>505</v>
      </c>
      <c r="Q12" s="5">
        <v>16</v>
      </c>
      <c r="R12" s="5">
        <v>22</v>
      </c>
      <c r="S12" s="5">
        <v>51</v>
      </c>
      <c r="T12" s="5">
        <v>17</v>
      </c>
      <c r="U12" s="5">
        <v>80</v>
      </c>
    </row>
    <row r="13" spans="1:21">
      <c r="A13" s="6">
        <v>44895</v>
      </c>
      <c r="B13" s="5">
        <f>C13+D13</f>
        <v>5043</v>
      </c>
      <c r="C13" s="5">
        <v>1023</v>
      </c>
      <c r="D13" s="5">
        <v>4020</v>
      </c>
      <c r="E13" s="5">
        <v>129</v>
      </c>
      <c r="F13" s="5">
        <v>43</v>
      </c>
      <c r="G13" s="5">
        <v>1984</v>
      </c>
      <c r="H13" s="5">
        <v>121</v>
      </c>
      <c r="I13" s="5">
        <v>198</v>
      </c>
      <c r="J13" s="5">
        <v>157</v>
      </c>
      <c r="K13" s="5">
        <v>96</v>
      </c>
      <c r="L13" s="5">
        <v>195</v>
      </c>
      <c r="M13" s="5">
        <v>770</v>
      </c>
      <c r="N13" s="5">
        <v>39</v>
      </c>
      <c r="O13" s="5">
        <v>511</v>
      </c>
      <c r="P13" s="5">
        <v>479</v>
      </c>
      <c r="Q13" s="5">
        <v>30</v>
      </c>
      <c r="R13" s="5">
        <v>33</v>
      </c>
      <c r="S13" s="5">
        <v>33</v>
      </c>
      <c r="T13" s="5">
        <v>27</v>
      </c>
      <c r="U13" s="5">
        <v>161</v>
      </c>
    </row>
  </sheetData>
  <mergeCells count="1">
    <mergeCell ref="A1:U1"/>
  </mergeCells>
  <phoneticPr fontId="6" type="noConversion"/>
  <conditionalFormatting sqref="E3:U13">
    <cfRule type="cellIs" dxfId="155" priority="4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643-96E6-F04F-B27C-6517FD922200}">
  <dimension ref="A1:O63"/>
  <sheetViews>
    <sheetView tabSelected="1" workbookViewId="0">
      <pane ySplit="5" topLeftCell="A56" activePane="bottomLeft" state="frozen"/>
      <selection pane="bottomLeft" activeCell="E69" sqref="E69"/>
    </sheetView>
  </sheetViews>
  <sheetFormatPr baseColWidth="10" defaultRowHeight="15"/>
  <cols>
    <col min="3" max="13" width="7.6640625" customWidth="1"/>
    <col min="14" max="14" width="11" customWidth="1"/>
    <col min="15" max="15" width="7.6640625" customWidth="1"/>
  </cols>
  <sheetData>
    <row r="1" spans="1:15" ht="23" customHeight="1">
      <c r="A1" s="126" t="s">
        <v>100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8"/>
    </row>
    <row r="2" spans="1:15" ht="18" customHeight="1">
      <c r="A2" s="17" t="s">
        <v>0</v>
      </c>
      <c r="B2" s="17" t="s">
        <v>1</v>
      </c>
      <c r="C2" s="18" t="s">
        <v>101</v>
      </c>
      <c r="D2" s="19" t="s">
        <v>102</v>
      </c>
      <c r="E2" s="19" t="s">
        <v>103</v>
      </c>
      <c r="F2" s="19" t="s">
        <v>104</v>
      </c>
      <c r="G2" s="19" t="s">
        <v>105</v>
      </c>
      <c r="H2" s="19" t="s">
        <v>106</v>
      </c>
      <c r="I2" s="19" t="s">
        <v>107</v>
      </c>
      <c r="J2" s="19" t="s">
        <v>108</v>
      </c>
      <c r="K2" s="19" t="s">
        <v>109</v>
      </c>
      <c r="L2" s="19" t="s">
        <v>110</v>
      </c>
      <c r="M2" s="19" t="s">
        <v>111</v>
      </c>
      <c r="N2" s="19" t="s">
        <v>112</v>
      </c>
      <c r="O2" s="20" t="s">
        <v>29</v>
      </c>
    </row>
    <row r="3" spans="1:15" ht="18" customHeight="1">
      <c r="A3" s="135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20"/>
    </row>
    <row r="4" spans="1:15" ht="18" customHeight="1">
      <c r="A4" s="135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1</v>
      </c>
      <c r="H4" s="14">
        <v>0</v>
      </c>
      <c r="I4" s="14">
        <v>0</v>
      </c>
      <c r="J4" s="14">
        <v>0</v>
      </c>
      <c r="K4" s="14">
        <v>2</v>
      </c>
      <c r="L4" s="14">
        <v>0</v>
      </c>
      <c r="M4" s="14">
        <v>0</v>
      </c>
      <c r="N4" s="38" t="s">
        <v>39</v>
      </c>
      <c r="O4" s="11">
        <f>MIN(C4:N4)</f>
        <v>0</v>
      </c>
    </row>
    <row r="5" spans="1:15" ht="18" customHeight="1">
      <c r="A5" s="135"/>
      <c r="B5" s="17" t="s">
        <v>38</v>
      </c>
      <c r="C5" s="14" cm="1">
        <f t="array" aca="1" ref="C5" ca="1">_xlfn.DAYS(TODAY(),"2022/11/20")-MAX(('重-广州2'!E:E&gt;0)*ROW('重-广州2'!E:E))+2</f>
        <v>0</v>
      </c>
      <c r="D5" s="14" cm="1">
        <f t="array" aca="1" ref="D5" ca="1">_xlfn.DAYS(TODAY(),"2022/11/20")-MAX(('重-广州2'!F:F&gt;0)*ROW('重-广州2'!F:F))+2</f>
        <v>0</v>
      </c>
      <c r="E5" s="14" cm="1">
        <f t="array" aca="1" ref="E5" ca="1">_xlfn.DAYS(TODAY(),"2022/11/20")-MAX(('重-广州2'!G:G&gt;0)*ROW('重-广州2'!G:G))+2</f>
        <v>0</v>
      </c>
      <c r="F5" s="14" cm="1">
        <f t="array" aca="1" ref="F5" ca="1">_xlfn.DAYS(TODAY(),"2022/11/20")-MAX(('重-广州2'!H:H&gt;0)*ROW('重-广州2'!H:H))+2</f>
        <v>0</v>
      </c>
      <c r="G5" s="14" cm="1">
        <f t="array" aca="1" ref="G5" ca="1">_xlfn.DAYS(TODAY(),"2022/11/20")-MAX(('重-广州2'!I:I&gt;0)*ROW('重-广州2'!I:I))+2</f>
        <v>0</v>
      </c>
      <c r="H5" s="14" cm="1">
        <f t="array" aca="1" ref="H5" ca="1">_xlfn.DAYS(TODAY(),"2022/11/20")-MAX(('重-广州2'!J:J&gt;0)*ROW('重-广州2'!J:J))+2</f>
        <v>0</v>
      </c>
      <c r="I5" s="14" cm="1">
        <f t="array" aca="1" ref="I5" ca="1">_xlfn.DAYS(TODAY(),"2022/11/20")-MAX(('重-广州2'!K:K&gt;0)*ROW('重-广州2'!K:K))+2</f>
        <v>0</v>
      </c>
      <c r="J5" s="14" cm="1">
        <f t="array" aca="1" ref="J5" ca="1">_xlfn.DAYS(TODAY(),"2022/11/20")-MAX(('重-广州2'!L:L&gt;0)*ROW('重-广州2'!L:L))+2</f>
        <v>0</v>
      </c>
      <c r="K5" s="14" cm="1">
        <f t="array" aca="1" ref="K5" ca="1">_xlfn.DAYS(TODAY(),"2022/11/20")-MAX(('重-广州2'!M:M&gt;0)*ROW('重-广州2'!M:M))+2</f>
        <v>0</v>
      </c>
      <c r="L5" s="14" cm="1">
        <f t="array" aca="1" ref="L5" ca="1">_xlfn.DAYS(TODAY(),"2022/11/20")-MAX(('重-广州2'!N:N&gt;0)*ROW('重-广州2'!N:N))+2</f>
        <v>0</v>
      </c>
      <c r="M5" s="14" cm="1">
        <f t="array" aca="1" ref="M5" ca="1">_xlfn.DAYS(TODAY(),"2022/11/20")-MAX(('重-广州2'!O:O&gt;0)*ROW('重-广州2'!O:O))+2</f>
        <v>0</v>
      </c>
      <c r="N5" s="38" t="s">
        <v>39</v>
      </c>
      <c r="O5" s="11">
        <f ca="1">MIN(C5:N5)</f>
        <v>0</v>
      </c>
    </row>
    <row r="6" spans="1:15" ht="18" customHeight="1">
      <c r="A6" s="100">
        <v>44885</v>
      </c>
      <c r="B6" s="51" t="s">
        <v>20</v>
      </c>
      <c r="C6" s="52">
        <v>0</v>
      </c>
      <c r="D6" s="52">
        <v>4</v>
      </c>
      <c r="E6" s="52">
        <v>160</v>
      </c>
      <c r="F6" s="52">
        <v>0</v>
      </c>
      <c r="G6" s="52">
        <v>8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124</v>
      </c>
      <c r="O6" s="11">
        <f>SUM(C6:N6)</f>
        <v>296</v>
      </c>
    </row>
    <row r="7" spans="1:15" ht="18" customHeight="1">
      <c r="A7" s="101"/>
      <c r="B7" s="53" t="s">
        <v>21</v>
      </c>
      <c r="C7" s="54">
        <v>4</v>
      </c>
      <c r="D7" s="54">
        <v>12</v>
      </c>
      <c r="E7" s="54">
        <v>6652</v>
      </c>
      <c r="F7" s="54">
        <v>9</v>
      </c>
      <c r="G7" s="54">
        <v>31</v>
      </c>
      <c r="H7" s="54">
        <v>1</v>
      </c>
      <c r="I7" s="54">
        <v>2</v>
      </c>
      <c r="J7" s="54">
        <v>5</v>
      </c>
      <c r="K7" s="54">
        <v>1</v>
      </c>
      <c r="L7" s="54">
        <v>0</v>
      </c>
      <c r="M7" s="54">
        <v>12</v>
      </c>
      <c r="N7" s="54">
        <v>1156</v>
      </c>
      <c r="O7" s="11">
        <f>SUM(C7:N7)</f>
        <v>7885</v>
      </c>
    </row>
    <row r="8" spans="1:15" ht="18" customHeight="1">
      <c r="A8" s="101"/>
      <c r="B8" s="53" t="s">
        <v>24</v>
      </c>
      <c r="C8" s="54">
        <v>0</v>
      </c>
      <c r="D8" s="54">
        <v>16</v>
      </c>
      <c r="E8" s="54">
        <v>6811</v>
      </c>
      <c r="F8" s="54">
        <v>2</v>
      </c>
      <c r="G8" s="54">
        <v>37</v>
      </c>
      <c r="H8" s="54">
        <v>0</v>
      </c>
      <c r="I8" s="54">
        <v>2</v>
      </c>
      <c r="J8" s="54">
        <v>5</v>
      </c>
      <c r="K8" s="54">
        <v>1</v>
      </c>
      <c r="L8" s="54">
        <v>0</v>
      </c>
      <c r="M8" s="54">
        <v>7</v>
      </c>
      <c r="N8" s="54">
        <v>1280</v>
      </c>
      <c r="O8" s="11">
        <f>SUM(C8:N8)</f>
        <v>8161</v>
      </c>
    </row>
    <row r="9" spans="1:15" ht="18" customHeight="1">
      <c r="A9" s="101"/>
      <c r="B9" s="53" t="s">
        <v>25</v>
      </c>
      <c r="C9" s="52">
        <v>4</v>
      </c>
      <c r="D9" s="52">
        <v>0</v>
      </c>
      <c r="E9" s="52">
        <v>1</v>
      </c>
      <c r="F9" s="52">
        <v>7</v>
      </c>
      <c r="G9" s="52">
        <v>2</v>
      </c>
      <c r="H9" s="52">
        <v>1</v>
      </c>
      <c r="I9" s="52">
        <v>0</v>
      </c>
      <c r="J9" s="52">
        <v>0</v>
      </c>
      <c r="K9" s="52">
        <v>0</v>
      </c>
      <c r="L9" s="52">
        <v>0</v>
      </c>
      <c r="M9" s="52">
        <v>5</v>
      </c>
      <c r="N9" s="52">
        <v>0</v>
      </c>
      <c r="O9" s="11">
        <f>SUM(C9:N9)</f>
        <v>20</v>
      </c>
    </row>
    <row r="10" spans="1:15" ht="18" customHeight="1">
      <c r="A10" s="102"/>
      <c r="B10" s="53" t="s">
        <v>26</v>
      </c>
      <c r="C10" s="36">
        <f t="shared" ref="C10:J10" si="0">IF(C8+C9&gt;0, C9/(C8+C9), "-")</f>
        <v>1</v>
      </c>
      <c r="D10" s="36">
        <f t="shared" si="0"/>
        <v>0</v>
      </c>
      <c r="E10" s="36">
        <f t="shared" si="0"/>
        <v>1.467997651203758E-4</v>
      </c>
      <c r="F10" s="36">
        <f t="shared" si="0"/>
        <v>0.77777777777777779</v>
      </c>
      <c r="G10" s="36">
        <f t="shared" si="0"/>
        <v>5.128205128205128E-2</v>
      </c>
      <c r="H10" s="36">
        <f t="shared" si="0"/>
        <v>1</v>
      </c>
      <c r="I10" s="36">
        <f t="shared" si="0"/>
        <v>0</v>
      </c>
      <c r="J10" s="36">
        <f t="shared" si="0"/>
        <v>0</v>
      </c>
      <c r="K10" s="36">
        <f t="shared" ref="K10" si="1">IF(K8+K9&gt;0, K9/(K8+K9), "-")</f>
        <v>0</v>
      </c>
      <c r="L10" s="36" t="str">
        <f t="shared" ref="L10:M10" si="2">IF(L8+L9&gt;0, L9/(L8+L9), "-")</f>
        <v>-</v>
      </c>
      <c r="M10" s="36">
        <f t="shared" si="2"/>
        <v>0.41666666666666669</v>
      </c>
      <c r="N10" s="36">
        <f t="shared" ref="N10" si="3">IF(N8+N9&gt;0, N9/(N8+N9), "-")</f>
        <v>0</v>
      </c>
      <c r="O10" s="40">
        <f>IF(O8+O9&gt;0, O9/(O8+O9), "-")</f>
        <v>2.4446889133357781E-3</v>
      </c>
    </row>
    <row r="11" spans="1:15" ht="18" customHeight="1">
      <c r="A11" s="100">
        <v>44886</v>
      </c>
      <c r="B11" s="51" t="s">
        <v>20</v>
      </c>
      <c r="C11" s="52">
        <v>0</v>
      </c>
      <c r="D11" s="52">
        <v>1</v>
      </c>
      <c r="E11" s="52">
        <v>54</v>
      </c>
      <c r="F11" s="52">
        <v>5</v>
      </c>
      <c r="G11" s="52">
        <v>0</v>
      </c>
      <c r="H11" s="52">
        <v>2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191</v>
      </c>
      <c r="O11" s="11">
        <f>SUM(C11:N11)</f>
        <v>253</v>
      </c>
    </row>
    <row r="12" spans="1:15" ht="18" customHeight="1">
      <c r="A12" s="101"/>
      <c r="B12" s="53" t="s">
        <v>21</v>
      </c>
      <c r="C12" s="54">
        <v>5</v>
      </c>
      <c r="D12" s="54">
        <v>13</v>
      </c>
      <c r="E12" s="54">
        <v>6706</v>
      </c>
      <c r="F12" s="54">
        <v>10</v>
      </c>
      <c r="G12" s="54">
        <v>54</v>
      </c>
      <c r="H12" s="54">
        <v>8</v>
      </c>
      <c r="I12" s="54">
        <v>16</v>
      </c>
      <c r="J12" s="54">
        <v>16</v>
      </c>
      <c r="K12" s="54">
        <v>2</v>
      </c>
      <c r="L12" s="54">
        <v>3</v>
      </c>
      <c r="M12" s="54">
        <v>22</v>
      </c>
      <c r="N12" s="54">
        <v>1102</v>
      </c>
      <c r="O12" s="11">
        <f>SUM(C12:N12)</f>
        <v>7957</v>
      </c>
    </row>
    <row r="13" spans="1:15" ht="18" customHeight="1">
      <c r="A13" s="101"/>
      <c r="B13" s="53" t="s">
        <v>24</v>
      </c>
      <c r="C13" s="54">
        <v>4</v>
      </c>
      <c r="D13" s="54">
        <v>14</v>
      </c>
      <c r="E13" s="54">
        <v>6758</v>
      </c>
      <c r="F13" s="54">
        <v>6</v>
      </c>
      <c r="G13" s="54">
        <v>53</v>
      </c>
      <c r="H13" s="54">
        <v>5</v>
      </c>
      <c r="I13" s="54">
        <v>8</v>
      </c>
      <c r="J13" s="54">
        <v>14</v>
      </c>
      <c r="K13" s="54">
        <v>0</v>
      </c>
      <c r="L13" s="54">
        <v>0</v>
      </c>
      <c r="M13" s="54">
        <v>15</v>
      </c>
      <c r="N13" s="54">
        <v>1293</v>
      </c>
      <c r="O13" s="11">
        <f>SUM(C13:N13)</f>
        <v>8170</v>
      </c>
    </row>
    <row r="14" spans="1:15" ht="18" customHeight="1">
      <c r="A14" s="101"/>
      <c r="B14" s="53" t="s">
        <v>25</v>
      </c>
      <c r="C14" s="52">
        <v>1</v>
      </c>
      <c r="D14" s="52">
        <v>0</v>
      </c>
      <c r="E14" s="52">
        <v>2</v>
      </c>
      <c r="F14" s="52">
        <v>9</v>
      </c>
      <c r="G14" s="52">
        <v>1</v>
      </c>
      <c r="H14" s="52">
        <v>5</v>
      </c>
      <c r="I14" s="52">
        <v>8</v>
      </c>
      <c r="J14" s="52">
        <v>2</v>
      </c>
      <c r="K14" s="52">
        <v>2</v>
      </c>
      <c r="L14" s="52">
        <v>3</v>
      </c>
      <c r="M14" s="52">
        <v>7</v>
      </c>
      <c r="N14" s="52">
        <v>0</v>
      </c>
      <c r="O14" s="11">
        <f>SUM(C14:N14)</f>
        <v>40</v>
      </c>
    </row>
    <row r="15" spans="1:15" ht="18" customHeight="1">
      <c r="A15" s="102"/>
      <c r="B15" s="53" t="s">
        <v>26</v>
      </c>
      <c r="C15" s="36">
        <f t="shared" ref="C15:N15" si="4">IF(C13+C14&gt;0, C14/(C13+C14), "-")</f>
        <v>0.2</v>
      </c>
      <c r="D15" s="36">
        <f t="shared" si="4"/>
        <v>0</v>
      </c>
      <c r="E15" s="36">
        <f t="shared" si="4"/>
        <v>2.9585798816568048E-4</v>
      </c>
      <c r="F15" s="36">
        <f t="shared" si="4"/>
        <v>0.6</v>
      </c>
      <c r="G15" s="36">
        <f t="shared" si="4"/>
        <v>1.8518518518518517E-2</v>
      </c>
      <c r="H15" s="36">
        <f t="shared" si="4"/>
        <v>0.5</v>
      </c>
      <c r="I15" s="36">
        <f t="shared" si="4"/>
        <v>0.5</v>
      </c>
      <c r="J15" s="36">
        <f t="shared" si="4"/>
        <v>0.125</v>
      </c>
      <c r="K15" s="36">
        <f t="shared" si="4"/>
        <v>1</v>
      </c>
      <c r="L15" s="36">
        <f t="shared" si="4"/>
        <v>1</v>
      </c>
      <c r="M15" s="36">
        <f t="shared" si="4"/>
        <v>0.31818181818181818</v>
      </c>
      <c r="N15" s="36">
        <f t="shared" si="4"/>
        <v>0</v>
      </c>
      <c r="O15" s="40">
        <f>IF(O13+O14&gt;0, O14/(O13+O14), "-")</f>
        <v>4.8721071863580996E-3</v>
      </c>
    </row>
    <row r="16" spans="1:15" ht="18" customHeight="1">
      <c r="A16" s="100">
        <v>44887</v>
      </c>
      <c r="B16" s="51" t="s">
        <v>20</v>
      </c>
      <c r="C16" s="52">
        <v>1</v>
      </c>
      <c r="D16" s="52">
        <v>0</v>
      </c>
      <c r="E16" s="52">
        <v>100</v>
      </c>
      <c r="F16" s="52">
        <v>1</v>
      </c>
      <c r="G16" s="52">
        <v>0</v>
      </c>
      <c r="H16" s="52">
        <v>0</v>
      </c>
      <c r="I16" s="52">
        <v>0</v>
      </c>
      <c r="J16" s="52">
        <v>2</v>
      </c>
      <c r="K16" s="52">
        <v>0</v>
      </c>
      <c r="L16" s="52">
        <v>0</v>
      </c>
      <c r="M16" s="52">
        <v>0</v>
      </c>
      <c r="N16" s="52">
        <v>131</v>
      </c>
      <c r="O16" s="11">
        <f>SUM(C16:N16)</f>
        <v>235</v>
      </c>
    </row>
    <row r="17" spans="1:15" ht="18" customHeight="1">
      <c r="A17" s="101"/>
      <c r="B17" s="53" t="s">
        <v>21</v>
      </c>
      <c r="C17" s="54">
        <v>8</v>
      </c>
      <c r="D17" s="54">
        <v>60</v>
      </c>
      <c r="E17" s="54">
        <v>6257</v>
      </c>
      <c r="F17" s="54">
        <v>9</v>
      </c>
      <c r="G17" s="54">
        <v>46</v>
      </c>
      <c r="H17" s="54">
        <v>13</v>
      </c>
      <c r="I17" s="54">
        <v>7</v>
      </c>
      <c r="J17" s="54">
        <v>14</v>
      </c>
      <c r="K17" s="54">
        <v>5</v>
      </c>
      <c r="L17" s="54">
        <v>12</v>
      </c>
      <c r="M17" s="54">
        <v>9</v>
      </c>
      <c r="N17" s="54">
        <v>1295</v>
      </c>
      <c r="O17" s="11">
        <f>SUM(C17:N17)</f>
        <v>7735</v>
      </c>
    </row>
    <row r="18" spans="1:15" ht="18" customHeight="1">
      <c r="A18" s="101"/>
      <c r="B18" s="53" t="s">
        <v>24</v>
      </c>
      <c r="C18" s="54">
        <v>3</v>
      </c>
      <c r="D18" s="54">
        <v>60</v>
      </c>
      <c r="E18" s="54">
        <v>6356</v>
      </c>
      <c r="F18" s="54">
        <v>2</v>
      </c>
      <c r="G18" s="54">
        <v>46</v>
      </c>
      <c r="H18" s="54">
        <v>10</v>
      </c>
      <c r="I18" s="54">
        <v>3</v>
      </c>
      <c r="J18" s="54">
        <v>11</v>
      </c>
      <c r="K18" s="54">
        <v>1</v>
      </c>
      <c r="L18" s="54">
        <v>10</v>
      </c>
      <c r="M18" s="54">
        <v>3</v>
      </c>
      <c r="N18" s="54">
        <v>1426</v>
      </c>
      <c r="O18" s="11">
        <f>SUM(C18:N18)</f>
        <v>7931</v>
      </c>
    </row>
    <row r="19" spans="1:15" ht="18" customHeight="1">
      <c r="A19" s="101"/>
      <c r="B19" s="53" t="s">
        <v>25</v>
      </c>
      <c r="C19" s="52">
        <v>6</v>
      </c>
      <c r="D19" s="52">
        <v>0</v>
      </c>
      <c r="E19" s="52">
        <v>1</v>
      </c>
      <c r="F19" s="52">
        <v>8</v>
      </c>
      <c r="G19" s="52">
        <v>0</v>
      </c>
      <c r="H19" s="52">
        <v>3</v>
      </c>
      <c r="I19" s="52">
        <v>4</v>
      </c>
      <c r="J19" s="52">
        <v>5</v>
      </c>
      <c r="K19" s="52">
        <v>4</v>
      </c>
      <c r="L19" s="52">
        <v>2</v>
      </c>
      <c r="M19" s="52">
        <v>6</v>
      </c>
      <c r="N19" s="52">
        <v>0</v>
      </c>
      <c r="O19" s="11">
        <f>SUM(C19:N19)</f>
        <v>39</v>
      </c>
    </row>
    <row r="20" spans="1:15" ht="18" customHeight="1">
      <c r="A20" s="102"/>
      <c r="B20" s="53" t="s">
        <v>26</v>
      </c>
      <c r="C20" s="36">
        <f t="shared" ref="C20:N20" si="5">IF(C18+C19&gt;0, C19/(C18+C19), "-")</f>
        <v>0.66666666666666663</v>
      </c>
      <c r="D20" s="36">
        <f t="shared" si="5"/>
        <v>0</v>
      </c>
      <c r="E20" s="36">
        <f t="shared" si="5"/>
        <v>1.5730690577316344E-4</v>
      </c>
      <c r="F20" s="36">
        <f t="shared" si="5"/>
        <v>0.8</v>
      </c>
      <c r="G20" s="36">
        <f t="shared" si="5"/>
        <v>0</v>
      </c>
      <c r="H20" s="36">
        <f t="shared" si="5"/>
        <v>0.23076923076923078</v>
      </c>
      <c r="I20" s="36">
        <f t="shared" si="5"/>
        <v>0.5714285714285714</v>
      </c>
      <c r="J20" s="36">
        <f t="shared" si="5"/>
        <v>0.3125</v>
      </c>
      <c r="K20" s="36">
        <f t="shared" si="5"/>
        <v>0.8</v>
      </c>
      <c r="L20" s="36">
        <f t="shared" si="5"/>
        <v>0.16666666666666666</v>
      </c>
      <c r="M20" s="36">
        <f t="shared" si="5"/>
        <v>0.66666666666666663</v>
      </c>
      <c r="N20" s="36">
        <f t="shared" si="5"/>
        <v>0</v>
      </c>
      <c r="O20" s="40">
        <f>IF(O18+O19&gt;0, O19/(O18+O19), "-")</f>
        <v>4.8933500627352574E-3</v>
      </c>
    </row>
    <row r="21" spans="1:15" ht="18" customHeight="1">
      <c r="A21" s="100">
        <v>44888</v>
      </c>
      <c r="B21" s="51" t="s">
        <v>20</v>
      </c>
      <c r="C21" s="52">
        <v>0</v>
      </c>
      <c r="D21" s="52">
        <v>0</v>
      </c>
      <c r="E21" s="52">
        <v>209</v>
      </c>
      <c r="F21" s="52">
        <v>5</v>
      </c>
      <c r="G21" s="52">
        <v>8</v>
      </c>
      <c r="H21" s="52">
        <v>0</v>
      </c>
      <c r="I21" s="52">
        <v>2</v>
      </c>
      <c r="J21" s="52">
        <v>0</v>
      </c>
      <c r="K21" s="52">
        <v>0</v>
      </c>
      <c r="L21" s="52">
        <v>0</v>
      </c>
      <c r="M21" s="52">
        <v>1</v>
      </c>
      <c r="N21" s="52">
        <v>203</v>
      </c>
      <c r="O21" s="11">
        <f>SUM(C21:N21)</f>
        <v>428</v>
      </c>
    </row>
    <row r="22" spans="1:15" ht="18" customHeight="1">
      <c r="A22" s="101"/>
      <c r="B22" s="53" t="s">
        <v>21</v>
      </c>
      <c r="C22" s="54">
        <v>4</v>
      </c>
      <c r="D22" s="54">
        <v>17</v>
      </c>
      <c r="E22" s="54">
        <v>5937</v>
      </c>
      <c r="F22" s="54">
        <v>33</v>
      </c>
      <c r="G22" s="54">
        <v>26</v>
      </c>
      <c r="H22" s="54">
        <v>4</v>
      </c>
      <c r="I22" s="54">
        <v>11</v>
      </c>
      <c r="J22" s="54">
        <v>17</v>
      </c>
      <c r="K22" s="54">
        <v>11</v>
      </c>
      <c r="L22" s="54">
        <v>22</v>
      </c>
      <c r="M22" s="54">
        <v>13</v>
      </c>
      <c r="N22" s="54">
        <v>1097</v>
      </c>
      <c r="O22" s="11">
        <f>SUM(C22:N22)</f>
        <v>7192</v>
      </c>
    </row>
    <row r="23" spans="1:15" ht="18" customHeight="1">
      <c r="A23" s="101"/>
      <c r="B23" s="53" t="s">
        <v>24</v>
      </c>
      <c r="C23" s="54">
        <v>3</v>
      </c>
      <c r="D23" s="54">
        <v>17</v>
      </c>
      <c r="E23" s="54">
        <v>6143</v>
      </c>
      <c r="F23" s="54">
        <v>21</v>
      </c>
      <c r="G23" s="54">
        <v>34</v>
      </c>
      <c r="H23" s="54">
        <v>1</v>
      </c>
      <c r="I23" s="54">
        <v>7</v>
      </c>
      <c r="J23" s="54">
        <v>10</v>
      </c>
      <c r="K23" s="54">
        <v>11</v>
      </c>
      <c r="L23" s="54">
        <v>18</v>
      </c>
      <c r="M23" s="54">
        <v>5</v>
      </c>
      <c r="N23" s="54">
        <v>1300</v>
      </c>
      <c r="O23" s="11">
        <f>SUM(C23:N23)</f>
        <v>7570</v>
      </c>
    </row>
    <row r="24" spans="1:15" ht="18" customHeight="1">
      <c r="A24" s="101"/>
      <c r="B24" s="53" t="s">
        <v>25</v>
      </c>
      <c r="C24" s="52">
        <v>1</v>
      </c>
      <c r="D24" s="52">
        <v>0</v>
      </c>
      <c r="E24" s="52">
        <v>3</v>
      </c>
      <c r="F24" s="52">
        <v>17</v>
      </c>
      <c r="G24" s="52">
        <v>0</v>
      </c>
      <c r="H24" s="52">
        <v>3</v>
      </c>
      <c r="I24" s="52">
        <v>6</v>
      </c>
      <c r="J24" s="52">
        <v>7</v>
      </c>
      <c r="K24" s="52">
        <v>0</v>
      </c>
      <c r="L24" s="52">
        <v>4</v>
      </c>
      <c r="M24" s="52">
        <v>9</v>
      </c>
      <c r="N24" s="52">
        <v>0</v>
      </c>
      <c r="O24" s="11">
        <f>SUM(C24:N24)</f>
        <v>50</v>
      </c>
    </row>
    <row r="25" spans="1:15" ht="18" customHeight="1">
      <c r="A25" s="102"/>
      <c r="B25" s="53" t="s">
        <v>26</v>
      </c>
      <c r="C25" s="36">
        <f t="shared" ref="C25:N25" si="6">IF(C23+C24&gt;0, C24/(C23+C24), "-")</f>
        <v>0.25</v>
      </c>
      <c r="D25" s="36">
        <f t="shared" si="6"/>
        <v>0</v>
      </c>
      <c r="E25" s="36">
        <f t="shared" si="6"/>
        <v>4.8812235600390497E-4</v>
      </c>
      <c r="F25" s="36">
        <f t="shared" si="6"/>
        <v>0.44736842105263158</v>
      </c>
      <c r="G25" s="36">
        <f t="shared" si="6"/>
        <v>0</v>
      </c>
      <c r="H25" s="36">
        <f t="shared" si="6"/>
        <v>0.75</v>
      </c>
      <c r="I25" s="36">
        <f t="shared" si="6"/>
        <v>0.46153846153846156</v>
      </c>
      <c r="J25" s="36">
        <f t="shared" si="6"/>
        <v>0.41176470588235292</v>
      </c>
      <c r="K25" s="36">
        <f t="shared" si="6"/>
        <v>0</v>
      </c>
      <c r="L25" s="36">
        <f t="shared" si="6"/>
        <v>0.18181818181818182</v>
      </c>
      <c r="M25" s="36">
        <f t="shared" si="6"/>
        <v>0.6428571428571429</v>
      </c>
      <c r="N25" s="36">
        <f t="shared" si="6"/>
        <v>0</v>
      </c>
      <c r="O25" s="40">
        <f>IF(O23+O24&gt;0, O24/(O23+O24), "-")</f>
        <v>6.5616797900262466E-3</v>
      </c>
    </row>
    <row r="26" spans="1:15" ht="18" customHeight="1">
      <c r="A26" s="100">
        <v>44889</v>
      </c>
      <c r="B26" s="51" t="s">
        <v>20</v>
      </c>
      <c r="C26" s="52">
        <v>0</v>
      </c>
      <c r="D26" s="52">
        <v>0</v>
      </c>
      <c r="E26" s="52">
        <v>97</v>
      </c>
      <c r="F26" s="52">
        <v>0</v>
      </c>
      <c r="G26" s="52">
        <v>1</v>
      </c>
      <c r="H26" s="52">
        <v>0</v>
      </c>
      <c r="I26" s="52">
        <v>0</v>
      </c>
      <c r="J26" s="52">
        <v>2</v>
      </c>
      <c r="K26" s="52">
        <v>2</v>
      </c>
      <c r="L26" s="52">
        <v>4</v>
      </c>
      <c r="M26" s="52">
        <v>4</v>
      </c>
      <c r="N26" s="52">
        <v>147</v>
      </c>
      <c r="O26" s="11">
        <f>SUM(C26:N26)</f>
        <v>257</v>
      </c>
    </row>
    <row r="27" spans="1:15" ht="18" customHeight="1">
      <c r="A27" s="101"/>
      <c r="B27" s="53" t="s">
        <v>21</v>
      </c>
      <c r="C27" s="54">
        <v>4</v>
      </c>
      <c r="D27" s="54">
        <v>3</v>
      </c>
      <c r="E27" s="54">
        <v>6279</v>
      </c>
      <c r="F27" s="54">
        <v>59</v>
      </c>
      <c r="G27" s="54">
        <v>35</v>
      </c>
      <c r="H27" s="54">
        <v>10</v>
      </c>
      <c r="I27" s="54">
        <v>8</v>
      </c>
      <c r="J27" s="54">
        <v>13</v>
      </c>
      <c r="K27" s="54">
        <v>9</v>
      </c>
      <c r="L27" s="54">
        <v>35</v>
      </c>
      <c r="M27" s="54">
        <v>21</v>
      </c>
      <c r="N27" s="54">
        <v>791</v>
      </c>
      <c r="O27" s="11">
        <f>SUM(C27:N27)</f>
        <v>7267</v>
      </c>
    </row>
    <row r="28" spans="1:15" ht="18" customHeight="1">
      <c r="A28" s="101"/>
      <c r="B28" s="53" t="s">
        <v>24</v>
      </c>
      <c r="C28" s="54">
        <v>3</v>
      </c>
      <c r="D28" s="54">
        <v>2</v>
      </c>
      <c r="E28" s="54">
        <v>6376</v>
      </c>
      <c r="F28" s="54">
        <v>17</v>
      </c>
      <c r="G28" s="54">
        <v>31</v>
      </c>
      <c r="H28" s="54">
        <v>3</v>
      </c>
      <c r="I28" s="54">
        <v>5</v>
      </c>
      <c r="J28" s="54">
        <v>10</v>
      </c>
      <c r="K28" s="54">
        <v>6</v>
      </c>
      <c r="L28" s="54">
        <v>31</v>
      </c>
      <c r="M28" s="54">
        <v>13</v>
      </c>
      <c r="N28" s="54">
        <v>938</v>
      </c>
      <c r="O28" s="11">
        <f>SUM(C28:N28)</f>
        <v>7435</v>
      </c>
    </row>
    <row r="29" spans="1:15" ht="18" customHeight="1">
      <c r="A29" s="101"/>
      <c r="B29" s="53" t="s">
        <v>25</v>
      </c>
      <c r="C29" s="52">
        <v>1</v>
      </c>
      <c r="D29" s="52">
        <v>1</v>
      </c>
      <c r="E29" s="52">
        <v>0</v>
      </c>
      <c r="F29" s="52">
        <v>42</v>
      </c>
      <c r="G29" s="52">
        <v>5</v>
      </c>
      <c r="H29" s="52">
        <v>7</v>
      </c>
      <c r="I29" s="52">
        <v>3</v>
      </c>
      <c r="J29" s="52">
        <v>5</v>
      </c>
      <c r="K29" s="52">
        <v>5</v>
      </c>
      <c r="L29" s="52">
        <v>8</v>
      </c>
      <c r="M29" s="52">
        <v>12</v>
      </c>
      <c r="N29" s="52">
        <v>0</v>
      </c>
      <c r="O29" s="11">
        <f>SUM(C29:N29)</f>
        <v>89</v>
      </c>
    </row>
    <row r="30" spans="1:15" ht="18" customHeight="1">
      <c r="A30" s="102"/>
      <c r="B30" s="53" t="s">
        <v>26</v>
      </c>
      <c r="C30" s="36">
        <f t="shared" ref="C30:N30" si="7">IF(C28+C29&gt;0, C29/(C28+C29), "-")</f>
        <v>0.25</v>
      </c>
      <c r="D30" s="36">
        <f t="shared" si="7"/>
        <v>0.33333333333333331</v>
      </c>
      <c r="E30" s="36">
        <f t="shared" si="7"/>
        <v>0</v>
      </c>
      <c r="F30" s="36">
        <f t="shared" si="7"/>
        <v>0.71186440677966101</v>
      </c>
      <c r="G30" s="36">
        <f t="shared" si="7"/>
        <v>0.1388888888888889</v>
      </c>
      <c r="H30" s="36">
        <f t="shared" si="7"/>
        <v>0.7</v>
      </c>
      <c r="I30" s="36">
        <f t="shared" si="7"/>
        <v>0.375</v>
      </c>
      <c r="J30" s="36">
        <f t="shared" si="7"/>
        <v>0.33333333333333331</v>
      </c>
      <c r="K30" s="36">
        <f t="shared" si="7"/>
        <v>0.45454545454545453</v>
      </c>
      <c r="L30" s="36">
        <f t="shared" si="7"/>
        <v>0.20512820512820512</v>
      </c>
      <c r="M30" s="36">
        <f t="shared" si="7"/>
        <v>0.48</v>
      </c>
      <c r="N30" s="36">
        <f t="shared" si="7"/>
        <v>0</v>
      </c>
      <c r="O30" s="40">
        <f>IF(O28+O29&gt;0, O29/(O28+O29), "-")</f>
        <v>1.1828814460393407E-2</v>
      </c>
    </row>
    <row r="31" spans="1:15" ht="18" customHeight="1">
      <c r="A31" s="100">
        <v>44890</v>
      </c>
      <c r="B31" s="51" t="s">
        <v>20</v>
      </c>
      <c r="C31" s="52">
        <v>0</v>
      </c>
      <c r="D31" s="52">
        <v>2</v>
      </c>
      <c r="E31" s="52">
        <v>252</v>
      </c>
      <c r="F31" s="52">
        <v>2</v>
      </c>
      <c r="G31" s="52">
        <v>2</v>
      </c>
      <c r="H31" s="52">
        <v>0</v>
      </c>
      <c r="I31" s="52">
        <v>0</v>
      </c>
      <c r="J31" s="52">
        <v>2</v>
      </c>
      <c r="K31" s="52">
        <v>1</v>
      </c>
      <c r="L31" s="52">
        <v>0</v>
      </c>
      <c r="M31" s="52">
        <v>3</v>
      </c>
      <c r="N31" s="52">
        <v>7</v>
      </c>
      <c r="O31" s="11">
        <f>SUM(C31:N31)</f>
        <v>271</v>
      </c>
    </row>
    <row r="32" spans="1:15" ht="18" customHeight="1">
      <c r="A32" s="101"/>
      <c r="B32" s="53" t="s">
        <v>21</v>
      </c>
      <c r="C32" s="54">
        <v>12</v>
      </c>
      <c r="D32" s="54">
        <v>15</v>
      </c>
      <c r="E32" s="54">
        <v>6290</v>
      </c>
      <c r="F32" s="54">
        <v>83</v>
      </c>
      <c r="G32" s="54">
        <v>37</v>
      </c>
      <c r="H32" s="54">
        <v>12</v>
      </c>
      <c r="I32" s="54">
        <v>28</v>
      </c>
      <c r="J32" s="54">
        <v>14</v>
      </c>
      <c r="K32" s="54">
        <v>15</v>
      </c>
      <c r="L32" s="54">
        <v>14</v>
      </c>
      <c r="M32" s="54">
        <v>14</v>
      </c>
      <c r="N32" s="54">
        <v>524</v>
      </c>
      <c r="O32" s="11">
        <f>SUM(C32:N32)</f>
        <v>7058</v>
      </c>
    </row>
    <row r="33" spans="1:15" ht="18" customHeight="1">
      <c r="A33" s="101"/>
      <c r="B33" s="53" t="s">
        <v>24</v>
      </c>
      <c r="C33" s="54">
        <v>4</v>
      </c>
      <c r="D33" s="54">
        <v>16</v>
      </c>
      <c r="E33" s="54">
        <v>6542</v>
      </c>
      <c r="F33" s="54">
        <v>33</v>
      </c>
      <c r="G33" s="54">
        <v>39</v>
      </c>
      <c r="H33" s="54">
        <v>8</v>
      </c>
      <c r="I33" s="54">
        <v>12</v>
      </c>
      <c r="J33" s="54">
        <v>10</v>
      </c>
      <c r="K33" s="54">
        <v>11</v>
      </c>
      <c r="L33" s="54">
        <v>11</v>
      </c>
      <c r="M33" s="54">
        <v>11</v>
      </c>
      <c r="N33" s="54">
        <v>531</v>
      </c>
      <c r="O33" s="11">
        <f>SUM(C33:N33)</f>
        <v>7228</v>
      </c>
    </row>
    <row r="34" spans="1:15" ht="18" customHeight="1">
      <c r="A34" s="101"/>
      <c r="B34" s="53" t="s">
        <v>25</v>
      </c>
      <c r="C34" s="52">
        <v>8</v>
      </c>
      <c r="D34" s="52">
        <v>1</v>
      </c>
      <c r="E34" s="52">
        <v>0</v>
      </c>
      <c r="F34" s="52">
        <v>52</v>
      </c>
      <c r="G34" s="52">
        <v>0</v>
      </c>
      <c r="H34" s="52">
        <v>4</v>
      </c>
      <c r="I34" s="52">
        <v>16</v>
      </c>
      <c r="J34" s="52">
        <v>6</v>
      </c>
      <c r="K34" s="52">
        <v>5</v>
      </c>
      <c r="L34" s="52">
        <v>3</v>
      </c>
      <c r="M34" s="52">
        <v>6</v>
      </c>
      <c r="N34" s="52">
        <v>0</v>
      </c>
      <c r="O34" s="11">
        <f>SUM(C34:N34)</f>
        <v>101</v>
      </c>
    </row>
    <row r="35" spans="1:15" ht="18" customHeight="1">
      <c r="A35" s="102"/>
      <c r="B35" s="53" t="s">
        <v>26</v>
      </c>
      <c r="C35" s="36">
        <f t="shared" ref="C35:N35" si="8">IF(C33+C34&gt;0, C34/(C33+C34), "-")</f>
        <v>0.66666666666666663</v>
      </c>
      <c r="D35" s="36">
        <f t="shared" si="8"/>
        <v>5.8823529411764705E-2</v>
      </c>
      <c r="E35" s="36">
        <f t="shared" si="8"/>
        <v>0</v>
      </c>
      <c r="F35" s="36">
        <f t="shared" si="8"/>
        <v>0.61176470588235299</v>
      </c>
      <c r="G35" s="36">
        <f t="shared" si="8"/>
        <v>0</v>
      </c>
      <c r="H35" s="36">
        <f t="shared" si="8"/>
        <v>0.33333333333333331</v>
      </c>
      <c r="I35" s="36">
        <f t="shared" si="8"/>
        <v>0.5714285714285714</v>
      </c>
      <c r="J35" s="36">
        <f t="shared" si="8"/>
        <v>0.375</v>
      </c>
      <c r="K35" s="36">
        <f t="shared" si="8"/>
        <v>0.3125</v>
      </c>
      <c r="L35" s="36">
        <f t="shared" si="8"/>
        <v>0.21428571428571427</v>
      </c>
      <c r="M35" s="36">
        <f t="shared" si="8"/>
        <v>0.35294117647058826</v>
      </c>
      <c r="N35" s="36">
        <f t="shared" si="8"/>
        <v>0</v>
      </c>
      <c r="O35" s="40">
        <f>IF(O33+O34&gt;0, O34/(O33+O34), "-")</f>
        <v>1.3780870514394869E-2</v>
      </c>
    </row>
    <row r="36" spans="1:15" ht="18" customHeight="1">
      <c r="A36" s="100">
        <v>44891</v>
      </c>
      <c r="B36" s="51" t="s">
        <v>20</v>
      </c>
      <c r="C36" s="52">
        <v>0</v>
      </c>
      <c r="D36" s="52">
        <v>4</v>
      </c>
      <c r="E36" s="52">
        <v>85</v>
      </c>
      <c r="F36" s="52">
        <v>0</v>
      </c>
      <c r="G36" s="52">
        <v>0</v>
      </c>
      <c r="H36" s="52">
        <v>0</v>
      </c>
      <c r="I36" s="52">
        <v>5</v>
      </c>
      <c r="J36" s="52">
        <v>0</v>
      </c>
      <c r="K36" s="52">
        <v>0</v>
      </c>
      <c r="L36" s="52">
        <v>2</v>
      </c>
      <c r="M36" s="52">
        <v>2</v>
      </c>
      <c r="N36" s="52">
        <v>48</v>
      </c>
      <c r="O36" s="11">
        <f>SUM(C36:N36)</f>
        <v>146</v>
      </c>
    </row>
    <row r="37" spans="1:15" ht="18" customHeight="1">
      <c r="A37" s="101"/>
      <c r="B37" s="53" t="s">
        <v>21</v>
      </c>
      <c r="C37" s="54">
        <v>15</v>
      </c>
      <c r="D37" s="54">
        <v>27</v>
      </c>
      <c r="E37" s="54">
        <v>6446</v>
      </c>
      <c r="F37" s="54">
        <v>102</v>
      </c>
      <c r="G37" s="54">
        <v>25</v>
      </c>
      <c r="H37" s="54">
        <v>26</v>
      </c>
      <c r="I37" s="54">
        <v>36</v>
      </c>
      <c r="J37" s="54">
        <v>26</v>
      </c>
      <c r="K37" s="54">
        <v>12</v>
      </c>
      <c r="L37" s="54">
        <v>11</v>
      </c>
      <c r="M37" s="54">
        <v>19</v>
      </c>
      <c r="N37" s="54">
        <v>521</v>
      </c>
      <c r="O37" s="11">
        <f>SUM(C37:N37)</f>
        <v>7266</v>
      </c>
    </row>
    <row r="38" spans="1:15" ht="18" customHeight="1">
      <c r="A38" s="101"/>
      <c r="B38" s="53" t="s">
        <v>24</v>
      </c>
      <c r="C38" s="54">
        <v>9</v>
      </c>
      <c r="D38" s="54">
        <v>25</v>
      </c>
      <c r="E38" s="54">
        <v>6531</v>
      </c>
      <c r="F38" s="54">
        <v>64</v>
      </c>
      <c r="G38" s="54">
        <v>24</v>
      </c>
      <c r="H38" s="54">
        <v>24</v>
      </c>
      <c r="I38" s="54">
        <v>22</v>
      </c>
      <c r="J38" s="54">
        <v>19</v>
      </c>
      <c r="K38" s="54">
        <v>9</v>
      </c>
      <c r="L38" s="54">
        <v>10</v>
      </c>
      <c r="M38" s="54">
        <v>11</v>
      </c>
      <c r="N38" s="54">
        <v>569</v>
      </c>
      <c r="O38" s="11">
        <f>SUM(C38:N38)</f>
        <v>7317</v>
      </c>
    </row>
    <row r="39" spans="1:15" ht="18" customHeight="1">
      <c r="A39" s="101"/>
      <c r="B39" s="53" t="s">
        <v>25</v>
      </c>
      <c r="C39" s="52">
        <v>6</v>
      </c>
      <c r="D39" s="52">
        <v>6</v>
      </c>
      <c r="E39" s="52">
        <v>0</v>
      </c>
      <c r="F39" s="52">
        <v>38</v>
      </c>
      <c r="G39" s="52">
        <v>1</v>
      </c>
      <c r="H39" s="52">
        <v>2</v>
      </c>
      <c r="I39" s="52">
        <v>19</v>
      </c>
      <c r="J39" s="52">
        <v>7</v>
      </c>
      <c r="K39" s="52">
        <v>3</v>
      </c>
      <c r="L39" s="52">
        <v>3</v>
      </c>
      <c r="M39" s="52">
        <v>10</v>
      </c>
      <c r="N39" s="52">
        <v>0</v>
      </c>
      <c r="O39" s="11">
        <f>SUM(C39:N39)</f>
        <v>95</v>
      </c>
    </row>
    <row r="40" spans="1:15" ht="18" customHeight="1">
      <c r="A40" s="102"/>
      <c r="B40" s="53" t="s">
        <v>26</v>
      </c>
      <c r="C40" s="36">
        <f t="shared" ref="C40:N40" si="9">IF(C38+C39&gt;0, C39/(C38+C39), "-")</f>
        <v>0.4</v>
      </c>
      <c r="D40" s="36">
        <f t="shared" si="9"/>
        <v>0.19354838709677419</v>
      </c>
      <c r="E40" s="36">
        <f t="shared" si="9"/>
        <v>0</v>
      </c>
      <c r="F40" s="36">
        <f t="shared" si="9"/>
        <v>0.37254901960784315</v>
      </c>
      <c r="G40" s="36">
        <f t="shared" si="9"/>
        <v>0.04</v>
      </c>
      <c r="H40" s="36">
        <f t="shared" si="9"/>
        <v>7.6923076923076927E-2</v>
      </c>
      <c r="I40" s="36">
        <f t="shared" si="9"/>
        <v>0.46341463414634149</v>
      </c>
      <c r="J40" s="36">
        <f t="shared" si="9"/>
        <v>0.26923076923076922</v>
      </c>
      <c r="K40" s="36">
        <f t="shared" si="9"/>
        <v>0.25</v>
      </c>
      <c r="L40" s="36">
        <f t="shared" si="9"/>
        <v>0.23076923076923078</v>
      </c>
      <c r="M40" s="36">
        <f t="shared" si="9"/>
        <v>0.47619047619047616</v>
      </c>
      <c r="N40" s="36">
        <f t="shared" si="9"/>
        <v>0</v>
      </c>
      <c r="O40" s="40">
        <f>IF(O38+O39&gt;0, O39/(O38+O39), "-")</f>
        <v>1.2817053426875337E-2</v>
      </c>
    </row>
    <row r="41" spans="1:15" ht="18" customHeight="1">
      <c r="A41" s="100">
        <v>44892</v>
      </c>
      <c r="B41" s="51" t="s">
        <v>20</v>
      </c>
      <c r="C41" s="52">
        <v>0</v>
      </c>
      <c r="D41" s="52">
        <v>4</v>
      </c>
      <c r="E41" s="52">
        <v>82</v>
      </c>
      <c r="F41" s="52">
        <v>15</v>
      </c>
      <c r="G41" s="52">
        <v>1</v>
      </c>
      <c r="H41" s="52">
        <v>4</v>
      </c>
      <c r="I41" s="52">
        <v>5</v>
      </c>
      <c r="J41" s="52">
        <v>1</v>
      </c>
      <c r="K41" s="52">
        <v>0</v>
      </c>
      <c r="L41" s="52">
        <v>0</v>
      </c>
      <c r="M41" s="52">
        <v>0</v>
      </c>
      <c r="N41" s="52">
        <v>87</v>
      </c>
      <c r="O41" s="11">
        <f>SUM(C41:N41)</f>
        <v>199</v>
      </c>
    </row>
    <row r="42" spans="1:15" ht="18" customHeight="1">
      <c r="A42" s="101"/>
      <c r="B42" s="53" t="s">
        <v>21</v>
      </c>
      <c r="C42" s="54">
        <v>7</v>
      </c>
      <c r="D42" s="54">
        <v>3</v>
      </c>
      <c r="E42" s="54">
        <v>5867</v>
      </c>
      <c r="F42" s="54">
        <v>102</v>
      </c>
      <c r="G42" s="54">
        <v>18</v>
      </c>
      <c r="H42" s="54">
        <v>19</v>
      </c>
      <c r="I42" s="54">
        <v>55</v>
      </c>
      <c r="J42" s="54">
        <v>17</v>
      </c>
      <c r="K42" s="54">
        <v>20</v>
      </c>
      <c r="L42" s="54">
        <v>15</v>
      </c>
      <c r="M42" s="54">
        <v>13</v>
      </c>
      <c r="N42" s="54">
        <v>1030</v>
      </c>
      <c r="O42" s="11">
        <f>SUM(C42:N42)</f>
        <v>7166</v>
      </c>
    </row>
    <row r="43" spans="1:15" ht="18" customHeight="1">
      <c r="A43" s="101"/>
      <c r="B43" s="53" t="s">
        <v>24</v>
      </c>
      <c r="C43" s="54">
        <v>1</v>
      </c>
      <c r="D43" s="54">
        <v>7</v>
      </c>
      <c r="E43" s="54">
        <v>5949</v>
      </c>
      <c r="F43" s="54">
        <v>87</v>
      </c>
      <c r="G43" s="54">
        <v>19</v>
      </c>
      <c r="H43" s="54">
        <v>21</v>
      </c>
      <c r="I43" s="54">
        <v>23</v>
      </c>
      <c r="J43" s="54">
        <v>11</v>
      </c>
      <c r="K43" s="54">
        <v>15</v>
      </c>
      <c r="L43" s="54">
        <v>14</v>
      </c>
      <c r="M43" s="54">
        <v>7</v>
      </c>
      <c r="N43" s="54">
        <v>1117</v>
      </c>
      <c r="O43" s="11">
        <f>SUM(C43:N43)</f>
        <v>7271</v>
      </c>
    </row>
    <row r="44" spans="1:15" ht="18" customHeight="1">
      <c r="A44" s="101"/>
      <c r="B44" s="53" t="s">
        <v>25</v>
      </c>
      <c r="C44" s="52">
        <v>6</v>
      </c>
      <c r="D44" s="52">
        <v>0</v>
      </c>
      <c r="E44" s="52">
        <v>0</v>
      </c>
      <c r="F44" s="52">
        <v>30</v>
      </c>
      <c r="G44" s="52">
        <v>0</v>
      </c>
      <c r="H44" s="52">
        <v>2</v>
      </c>
      <c r="I44" s="52">
        <v>37</v>
      </c>
      <c r="J44" s="52">
        <v>7</v>
      </c>
      <c r="K44" s="52">
        <v>5</v>
      </c>
      <c r="L44" s="52">
        <v>1</v>
      </c>
      <c r="M44" s="52">
        <v>6</v>
      </c>
      <c r="N44" s="52">
        <v>0</v>
      </c>
      <c r="O44" s="11">
        <f>SUM(C44:N44)</f>
        <v>94</v>
      </c>
    </row>
    <row r="45" spans="1:15" ht="18" customHeight="1">
      <c r="A45" s="102"/>
      <c r="B45" s="53" t="s">
        <v>26</v>
      </c>
      <c r="C45" s="36">
        <f t="shared" ref="C45:N45" si="10">IF(C43+C44&gt;0, C44/(C43+C44), "-")</f>
        <v>0.8571428571428571</v>
      </c>
      <c r="D45" s="36">
        <f t="shared" si="10"/>
        <v>0</v>
      </c>
      <c r="E45" s="36">
        <f t="shared" si="10"/>
        <v>0</v>
      </c>
      <c r="F45" s="36">
        <f t="shared" si="10"/>
        <v>0.25641025641025639</v>
      </c>
      <c r="G45" s="36">
        <f t="shared" si="10"/>
        <v>0</v>
      </c>
      <c r="H45" s="36">
        <f t="shared" si="10"/>
        <v>8.6956521739130432E-2</v>
      </c>
      <c r="I45" s="36">
        <f t="shared" si="10"/>
        <v>0.6166666666666667</v>
      </c>
      <c r="J45" s="36">
        <f t="shared" si="10"/>
        <v>0.3888888888888889</v>
      </c>
      <c r="K45" s="36">
        <f t="shared" si="10"/>
        <v>0.25</v>
      </c>
      <c r="L45" s="36">
        <f t="shared" si="10"/>
        <v>6.6666666666666666E-2</v>
      </c>
      <c r="M45" s="36">
        <f t="shared" si="10"/>
        <v>0.46153846153846156</v>
      </c>
      <c r="N45" s="36">
        <f t="shared" si="10"/>
        <v>0</v>
      </c>
      <c r="O45" s="40">
        <f>IF(O43+O44&gt;0, O44/(O43+O44), "-")</f>
        <v>1.276306856754922E-2</v>
      </c>
    </row>
    <row r="46" spans="1:15" ht="18" customHeight="1">
      <c r="A46" s="100">
        <v>44893</v>
      </c>
      <c r="B46" s="51" t="s">
        <v>20</v>
      </c>
      <c r="C46" s="52">
        <v>0</v>
      </c>
      <c r="D46" s="52">
        <v>3</v>
      </c>
      <c r="E46" s="52">
        <v>111</v>
      </c>
      <c r="F46" s="52">
        <v>30</v>
      </c>
      <c r="G46" s="52">
        <v>0</v>
      </c>
      <c r="H46" s="52">
        <v>1</v>
      </c>
      <c r="I46" s="52">
        <v>2</v>
      </c>
      <c r="J46" s="52">
        <v>0</v>
      </c>
      <c r="K46" s="52">
        <v>0</v>
      </c>
      <c r="L46" s="52">
        <v>0</v>
      </c>
      <c r="M46" s="52">
        <v>0</v>
      </c>
      <c r="N46" s="52">
        <v>139</v>
      </c>
      <c r="O46" s="11">
        <f>SUM(C46:N46)</f>
        <v>286</v>
      </c>
    </row>
    <row r="47" spans="1:15" ht="18" customHeight="1">
      <c r="A47" s="101"/>
      <c r="B47" s="53" t="s">
        <v>21</v>
      </c>
      <c r="C47" s="54">
        <v>19</v>
      </c>
      <c r="D47" s="54">
        <v>26</v>
      </c>
      <c r="E47" s="54">
        <v>5623</v>
      </c>
      <c r="F47" s="54">
        <v>118</v>
      </c>
      <c r="G47" s="54">
        <v>15</v>
      </c>
      <c r="H47" s="54">
        <v>46</v>
      </c>
      <c r="I47" s="54">
        <v>64</v>
      </c>
      <c r="J47" s="54">
        <v>12</v>
      </c>
      <c r="K47" s="54">
        <v>16</v>
      </c>
      <c r="L47" s="54">
        <v>9</v>
      </c>
      <c r="M47" s="54">
        <v>19</v>
      </c>
      <c r="N47" s="54">
        <v>1026</v>
      </c>
      <c r="O47" s="11">
        <f>SUM(C47:N47)</f>
        <v>6993</v>
      </c>
    </row>
    <row r="48" spans="1:15" ht="18" customHeight="1">
      <c r="A48" s="101"/>
      <c r="B48" s="53" t="s">
        <v>24</v>
      </c>
      <c r="C48" s="54">
        <v>10</v>
      </c>
      <c r="D48" s="54">
        <v>22</v>
      </c>
      <c r="E48" s="54">
        <v>5734</v>
      </c>
      <c r="F48" s="54">
        <v>110</v>
      </c>
      <c r="G48" s="54">
        <v>15</v>
      </c>
      <c r="H48" s="54">
        <v>45</v>
      </c>
      <c r="I48" s="54">
        <v>36</v>
      </c>
      <c r="J48" s="54">
        <v>7</v>
      </c>
      <c r="K48" s="54">
        <v>9</v>
      </c>
      <c r="L48" s="54">
        <v>9</v>
      </c>
      <c r="M48" s="54">
        <v>19</v>
      </c>
      <c r="N48" s="54">
        <v>1165</v>
      </c>
      <c r="O48" s="11">
        <f>SUM(C48:N48)</f>
        <v>7181</v>
      </c>
    </row>
    <row r="49" spans="1:15" ht="18" customHeight="1">
      <c r="A49" s="101"/>
      <c r="B49" s="53" t="s">
        <v>25</v>
      </c>
      <c r="C49" s="52">
        <v>9</v>
      </c>
      <c r="D49" s="52">
        <v>7</v>
      </c>
      <c r="E49" s="52">
        <v>0</v>
      </c>
      <c r="F49" s="52">
        <v>38</v>
      </c>
      <c r="G49" s="52">
        <v>0</v>
      </c>
      <c r="H49" s="52">
        <v>2</v>
      </c>
      <c r="I49" s="52">
        <v>30</v>
      </c>
      <c r="J49" s="52">
        <v>5</v>
      </c>
      <c r="K49" s="52">
        <v>7</v>
      </c>
      <c r="L49" s="52">
        <v>0</v>
      </c>
      <c r="M49" s="52">
        <v>0</v>
      </c>
      <c r="N49" s="52">
        <v>0</v>
      </c>
      <c r="O49" s="11">
        <f>SUM(C49:N49)</f>
        <v>98</v>
      </c>
    </row>
    <row r="50" spans="1:15" ht="18" customHeight="1">
      <c r="A50" s="102"/>
      <c r="B50" s="53" t="s">
        <v>26</v>
      </c>
      <c r="C50" s="36">
        <f t="shared" ref="C50:N50" si="11">IF(C48+C49&gt;0, C49/(C48+C49), "-")</f>
        <v>0.47368421052631576</v>
      </c>
      <c r="D50" s="36">
        <f t="shared" si="11"/>
        <v>0.2413793103448276</v>
      </c>
      <c r="E50" s="36">
        <f t="shared" si="11"/>
        <v>0</v>
      </c>
      <c r="F50" s="36">
        <f t="shared" si="11"/>
        <v>0.25675675675675674</v>
      </c>
      <c r="G50" s="36">
        <f t="shared" si="11"/>
        <v>0</v>
      </c>
      <c r="H50" s="36">
        <f t="shared" si="11"/>
        <v>4.2553191489361701E-2</v>
      </c>
      <c r="I50" s="36">
        <f t="shared" si="11"/>
        <v>0.45454545454545453</v>
      </c>
      <c r="J50" s="36">
        <f t="shared" si="11"/>
        <v>0.41666666666666669</v>
      </c>
      <c r="K50" s="36">
        <f t="shared" si="11"/>
        <v>0.4375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40">
        <f>IF(O48+O49&gt;0, O49/(O48+O49), "-")</f>
        <v>1.3463387827998351E-2</v>
      </c>
    </row>
    <row r="51" spans="1:15" ht="18" customHeight="1">
      <c r="A51" s="100">
        <v>44894</v>
      </c>
      <c r="B51" s="51" t="s">
        <v>20</v>
      </c>
      <c r="C51" s="52">
        <v>0</v>
      </c>
      <c r="D51" s="52">
        <v>2</v>
      </c>
      <c r="E51" s="52">
        <v>302</v>
      </c>
      <c r="F51" s="52">
        <v>5</v>
      </c>
      <c r="G51" s="52">
        <v>3</v>
      </c>
      <c r="H51" s="52">
        <v>2</v>
      </c>
      <c r="I51" s="52">
        <v>2</v>
      </c>
      <c r="J51" s="52">
        <v>0</v>
      </c>
      <c r="K51" s="52">
        <v>0</v>
      </c>
      <c r="L51" s="52">
        <v>2</v>
      </c>
      <c r="M51" s="52">
        <v>0</v>
      </c>
      <c r="N51" s="52">
        <v>223</v>
      </c>
      <c r="O51" s="11">
        <f>SUM(C51:N51)</f>
        <v>541</v>
      </c>
    </row>
    <row r="52" spans="1:15" ht="18" customHeight="1">
      <c r="A52" s="101"/>
      <c r="B52" s="53" t="s">
        <v>21</v>
      </c>
      <c r="C52" s="54">
        <v>21</v>
      </c>
      <c r="D52" s="54">
        <v>46</v>
      </c>
      <c r="E52" s="54">
        <v>4900</v>
      </c>
      <c r="F52" s="54">
        <v>174</v>
      </c>
      <c r="G52" s="54">
        <v>29</v>
      </c>
      <c r="H52" s="54">
        <v>49</v>
      </c>
      <c r="I52" s="54">
        <v>99</v>
      </c>
      <c r="J52" s="54">
        <v>47</v>
      </c>
      <c r="K52" s="54">
        <v>38</v>
      </c>
      <c r="L52" s="54">
        <v>13</v>
      </c>
      <c r="M52" s="54">
        <v>14</v>
      </c>
      <c r="N52" s="54">
        <v>1024</v>
      </c>
      <c r="O52" s="11">
        <f>SUM(C52:N52)</f>
        <v>6454</v>
      </c>
    </row>
    <row r="53" spans="1:15" ht="18" customHeight="1">
      <c r="A53" s="101"/>
      <c r="B53" s="53" t="s">
        <v>24</v>
      </c>
      <c r="C53" s="54">
        <v>12</v>
      </c>
      <c r="D53" s="54">
        <v>42</v>
      </c>
      <c r="E53" s="54">
        <v>5188</v>
      </c>
      <c r="F53" s="54">
        <v>169</v>
      </c>
      <c r="G53" s="54">
        <v>30</v>
      </c>
      <c r="H53" s="54">
        <v>46</v>
      </c>
      <c r="I53" s="54">
        <v>88</v>
      </c>
      <c r="J53" s="54">
        <v>38</v>
      </c>
      <c r="K53" s="54">
        <v>38</v>
      </c>
      <c r="L53" s="54">
        <v>15</v>
      </c>
      <c r="M53" s="54">
        <v>14</v>
      </c>
      <c r="N53" s="54">
        <v>0</v>
      </c>
      <c r="O53" s="11">
        <f>SUM(C53:N53)</f>
        <v>5680</v>
      </c>
    </row>
    <row r="54" spans="1:15" ht="18" customHeight="1">
      <c r="A54" s="101"/>
      <c r="B54" s="53" t="s">
        <v>25</v>
      </c>
      <c r="C54" s="52">
        <v>9</v>
      </c>
      <c r="D54" s="52">
        <v>6</v>
      </c>
      <c r="E54" s="52">
        <v>14</v>
      </c>
      <c r="F54" s="52">
        <v>10</v>
      </c>
      <c r="G54" s="52">
        <v>2</v>
      </c>
      <c r="H54" s="52">
        <v>5</v>
      </c>
      <c r="I54" s="52">
        <v>13</v>
      </c>
      <c r="J54" s="52">
        <v>9</v>
      </c>
      <c r="K54" s="52">
        <v>0</v>
      </c>
      <c r="L54" s="52">
        <v>0</v>
      </c>
      <c r="M54" s="52">
        <v>0</v>
      </c>
      <c r="N54" s="52">
        <v>0</v>
      </c>
      <c r="O54" s="11">
        <f>SUM(C54:N54)</f>
        <v>68</v>
      </c>
    </row>
    <row r="55" spans="1:15" ht="18" customHeight="1">
      <c r="A55" s="102"/>
      <c r="B55" s="53" t="s">
        <v>26</v>
      </c>
      <c r="C55" s="36">
        <f t="shared" ref="C55:N55" si="12">IF(C53+C54&gt;0, C54/(C53+C54), "-")</f>
        <v>0.42857142857142855</v>
      </c>
      <c r="D55" s="36">
        <f t="shared" si="12"/>
        <v>0.125</v>
      </c>
      <c r="E55" s="36">
        <f t="shared" si="12"/>
        <v>2.6912725874663592E-3</v>
      </c>
      <c r="F55" s="36">
        <f t="shared" si="12"/>
        <v>5.5865921787709494E-2</v>
      </c>
      <c r="G55" s="36">
        <f t="shared" si="12"/>
        <v>6.25E-2</v>
      </c>
      <c r="H55" s="36">
        <f t="shared" si="12"/>
        <v>9.8039215686274508E-2</v>
      </c>
      <c r="I55" s="36">
        <f t="shared" si="12"/>
        <v>0.12871287128712872</v>
      </c>
      <c r="J55" s="36">
        <f t="shared" si="12"/>
        <v>0.19148936170212766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 t="str">
        <f t="shared" si="12"/>
        <v>-</v>
      </c>
      <c r="O55" s="40">
        <f>IF(O53+O54&gt;0, O54/(O53+O54), "-")</f>
        <v>1.1830201809324982E-2</v>
      </c>
    </row>
    <row r="56" spans="1:15" ht="18" customHeight="1">
      <c r="A56" s="100">
        <v>44895</v>
      </c>
      <c r="B56" s="51" t="s">
        <v>20</v>
      </c>
      <c r="C56" s="52">
        <v>0</v>
      </c>
      <c r="D56" s="52">
        <v>1</v>
      </c>
      <c r="E56" s="52">
        <v>280</v>
      </c>
      <c r="F56" s="52">
        <v>29</v>
      </c>
      <c r="G56" s="52">
        <v>3</v>
      </c>
      <c r="H56" s="52">
        <v>4</v>
      </c>
      <c r="I56" s="52">
        <v>3</v>
      </c>
      <c r="J56" s="52">
        <v>0</v>
      </c>
      <c r="K56" s="52">
        <v>0</v>
      </c>
      <c r="L56" s="52">
        <v>1</v>
      </c>
      <c r="M56" s="52">
        <v>1</v>
      </c>
      <c r="N56" s="52">
        <v>361</v>
      </c>
      <c r="O56" s="11">
        <f>SUM(C56:N56)</f>
        <v>683</v>
      </c>
    </row>
    <row r="57" spans="1:15" ht="18" customHeight="1">
      <c r="A57" s="101"/>
      <c r="B57" s="53" t="s">
        <v>21</v>
      </c>
      <c r="C57" s="54">
        <v>28</v>
      </c>
      <c r="D57" s="54">
        <v>24</v>
      </c>
      <c r="E57" s="54">
        <v>3785</v>
      </c>
      <c r="F57" s="54">
        <v>137</v>
      </c>
      <c r="G57" s="54">
        <v>10</v>
      </c>
      <c r="H57" s="54">
        <v>40</v>
      </c>
      <c r="I57" s="54">
        <v>18</v>
      </c>
      <c r="J57" s="54">
        <v>12</v>
      </c>
      <c r="K57" s="54">
        <v>31</v>
      </c>
      <c r="L57" s="54">
        <v>5</v>
      </c>
      <c r="M57" s="54">
        <v>43</v>
      </c>
      <c r="N57" s="54">
        <v>1496</v>
      </c>
      <c r="O57" s="11">
        <f>SUM(C57:N57)</f>
        <v>5629</v>
      </c>
    </row>
    <row r="58" spans="1:15" ht="18" customHeight="1">
      <c r="A58" s="101"/>
      <c r="B58" s="53" t="s">
        <v>24</v>
      </c>
      <c r="C58" s="54">
        <v>15</v>
      </c>
      <c r="D58" s="54">
        <v>15</v>
      </c>
      <c r="E58" s="54">
        <v>4054</v>
      </c>
      <c r="F58" s="54">
        <v>157</v>
      </c>
      <c r="G58" s="54">
        <v>13</v>
      </c>
      <c r="H58" s="54">
        <v>37</v>
      </c>
      <c r="I58" s="54">
        <v>17</v>
      </c>
      <c r="J58" s="54">
        <v>9</v>
      </c>
      <c r="K58" s="54">
        <v>31</v>
      </c>
      <c r="L58" s="54">
        <v>4</v>
      </c>
      <c r="M58" s="54">
        <v>42</v>
      </c>
      <c r="N58" s="54">
        <v>1857</v>
      </c>
      <c r="O58" s="11">
        <f>SUM(C58:N58)</f>
        <v>6251</v>
      </c>
    </row>
    <row r="59" spans="1:15" ht="18" customHeight="1">
      <c r="A59" s="101"/>
      <c r="B59" s="53" t="s">
        <v>25</v>
      </c>
      <c r="C59" s="52">
        <v>13</v>
      </c>
      <c r="D59" s="52">
        <v>10</v>
      </c>
      <c r="E59" s="52">
        <v>11</v>
      </c>
      <c r="F59" s="52">
        <v>9</v>
      </c>
      <c r="G59" s="52">
        <v>0</v>
      </c>
      <c r="H59" s="52">
        <v>7</v>
      </c>
      <c r="I59" s="52">
        <v>4</v>
      </c>
      <c r="J59" s="52">
        <v>3</v>
      </c>
      <c r="K59" s="52">
        <v>0</v>
      </c>
      <c r="L59" s="52">
        <v>2</v>
      </c>
      <c r="M59" s="52">
        <v>2</v>
      </c>
      <c r="N59" s="52">
        <v>0</v>
      </c>
      <c r="O59" s="11">
        <f>SUM(C59:N59)</f>
        <v>61</v>
      </c>
    </row>
    <row r="60" spans="1:15" ht="18" customHeight="1">
      <c r="A60" s="102"/>
      <c r="B60" s="53" t="s">
        <v>26</v>
      </c>
      <c r="C60" s="36">
        <f t="shared" ref="C60:N60" si="13">IF(C58+C59&gt;0, C59/(C58+C59), "-")</f>
        <v>0.4642857142857143</v>
      </c>
      <c r="D60" s="36">
        <f t="shared" si="13"/>
        <v>0.4</v>
      </c>
      <c r="E60" s="36">
        <f t="shared" si="13"/>
        <v>2.7060270602706029E-3</v>
      </c>
      <c r="F60" s="36">
        <f t="shared" si="13"/>
        <v>5.4216867469879519E-2</v>
      </c>
      <c r="G60" s="36">
        <f t="shared" si="13"/>
        <v>0</v>
      </c>
      <c r="H60" s="36">
        <f t="shared" si="13"/>
        <v>0.15909090909090909</v>
      </c>
      <c r="I60" s="36">
        <f t="shared" si="13"/>
        <v>0.19047619047619047</v>
      </c>
      <c r="J60" s="36">
        <f t="shared" si="13"/>
        <v>0.25</v>
      </c>
      <c r="K60" s="36">
        <f t="shared" si="13"/>
        <v>0</v>
      </c>
      <c r="L60" s="36">
        <f t="shared" si="13"/>
        <v>0.33333333333333331</v>
      </c>
      <c r="M60" s="36">
        <f t="shared" si="13"/>
        <v>4.5454545454545456E-2</v>
      </c>
      <c r="N60" s="36">
        <f t="shared" si="13"/>
        <v>0</v>
      </c>
      <c r="O60" s="40">
        <f>IF(O58+O59&gt;0, O59/(O58+O59), "-")</f>
        <v>9.6641318124207863E-3</v>
      </c>
    </row>
    <row r="61" spans="1:15" ht="18" customHeight="1">
      <c r="A61" s="112" t="s">
        <v>32</v>
      </c>
      <c r="B61" s="113"/>
      <c r="C61" s="104" t="s">
        <v>176</v>
      </c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5"/>
    </row>
    <row r="62" spans="1:15" ht="18" customHeight="1">
      <c r="A62" s="114"/>
      <c r="B62" s="115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8"/>
    </row>
    <row r="63" spans="1:15">
      <c r="A63" s="116"/>
      <c r="B63" s="117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4"/>
    </row>
  </sheetData>
  <mergeCells count="15">
    <mergeCell ref="C61:O63"/>
    <mergeCell ref="A1:O1"/>
    <mergeCell ref="A3:A5"/>
    <mergeCell ref="A6:A10"/>
    <mergeCell ref="A11:A15"/>
    <mergeCell ref="A16:A20"/>
    <mergeCell ref="A21:A25"/>
    <mergeCell ref="A26:A30"/>
    <mergeCell ref="A31:A35"/>
    <mergeCell ref="A36:A40"/>
    <mergeCell ref="A41:A45"/>
    <mergeCell ref="A61:B63"/>
    <mergeCell ref="A46:A50"/>
    <mergeCell ref="A51:A55"/>
    <mergeCell ref="A56:A60"/>
  </mergeCells>
  <phoneticPr fontId="6" type="noConversion"/>
  <conditionalFormatting sqref="C40:N40 C45:N45 C50:N50 C55:N55 C60:N60">
    <cfRule type="cellIs" priority="85" stopIfTrue="1" operator="equal">
      <formula>"-"</formula>
    </cfRule>
    <cfRule type="cellIs" dxfId="154" priority="86" operator="greaterThan">
      <formula>$O40*1.2</formula>
    </cfRule>
  </conditionalFormatting>
  <conditionalFormatting sqref="C35:N35">
    <cfRule type="cellIs" priority="79" stopIfTrue="1" operator="equal">
      <formula>"-"</formula>
    </cfRule>
    <cfRule type="cellIs" dxfId="153" priority="80" operator="greaterThan">
      <formula>$O35*1.2</formula>
    </cfRule>
  </conditionalFormatting>
  <conditionalFormatting sqref="C5:M5">
    <cfRule type="cellIs" dxfId="152" priority="74" operator="greaterThan">
      <formula>0</formula>
    </cfRule>
  </conditionalFormatting>
  <conditionalFormatting sqref="C4:M4">
    <cfRule type="cellIs" dxfId="151" priority="73" operator="greaterThan">
      <formula>0</formula>
    </cfRule>
  </conditionalFormatting>
  <conditionalFormatting sqref="O5">
    <cfRule type="cellIs" dxfId="150" priority="72" operator="greaterThan">
      <formula>0</formula>
    </cfRule>
  </conditionalFormatting>
  <conditionalFormatting sqref="O4">
    <cfRule type="cellIs" dxfId="149" priority="71" operator="greaterThan">
      <formula>0</formula>
    </cfRule>
  </conditionalFormatting>
  <conditionalFormatting sqref="C25:N25">
    <cfRule type="cellIs" priority="69" stopIfTrue="1" operator="equal">
      <formula>"-"</formula>
    </cfRule>
    <cfRule type="cellIs" dxfId="148" priority="70" operator="greaterThan">
      <formula>$O25*1.2</formula>
    </cfRule>
  </conditionalFormatting>
  <conditionalFormatting sqref="C30:N30">
    <cfRule type="cellIs" priority="63" stopIfTrue="1" operator="equal">
      <formula>"-"</formula>
    </cfRule>
    <cfRule type="cellIs" dxfId="147" priority="64" operator="greaterThan">
      <formula>$O30*1.2</formula>
    </cfRule>
  </conditionalFormatting>
  <conditionalFormatting sqref="C20:N20">
    <cfRule type="cellIs" priority="57" stopIfTrue="1" operator="equal">
      <formula>"-"</formula>
    </cfRule>
    <cfRule type="cellIs" dxfId="146" priority="58" operator="greaterThan">
      <formula>$O20*1.2</formula>
    </cfRule>
  </conditionalFormatting>
  <conditionalFormatting sqref="C15:N15">
    <cfRule type="cellIs" priority="51" stopIfTrue="1" operator="equal">
      <formula>"-"</formula>
    </cfRule>
    <cfRule type="cellIs" dxfId="145" priority="52" operator="greaterThan">
      <formula>$O15*1.2</formula>
    </cfRule>
  </conditionalFormatting>
  <conditionalFormatting sqref="C10:N10">
    <cfRule type="cellIs" priority="45" stopIfTrue="1" operator="equal">
      <formula>"-"</formula>
    </cfRule>
    <cfRule type="cellIs" dxfId="144" priority="46" operator="greaterThan">
      <formula>$O10*1.2</formula>
    </cfRule>
  </conditionalFormatting>
  <conditionalFormatting sqref="C6:N6">
    <cfRule type="top10" dxfId="143" priority="2338" rank="3"/>
  </conditionalFormatting>
  <conditionalFormatting sqref="C7:N7">
    <cfRule type="top10" dxfId="142" priority="2339" rank="3"/>
  </conditionalFormatting>
  <conditionalFormatting sqref="C8:N8">
    <cfRule type="top10" dxfId="141" priority="2340" rank="3"/>
  </conditionalFormatting>
  <conditionalFormatting sqref="C9:N9">
    <cfRule type="top10" dxfId="140" priority="2341" rank="3"/>
  </conditionalFormatting>
  <conditionalFormatting sqref="C11:N11">
    <cfRule type="top10" dxfId="139" priority="2342" rank="3"/>
  </conditionalFormatting>
  <conditionalFormatting sqref="C12:N12">
    <cfRule type="top10" dxfId="138" priority="2343" rank="3"/>
  </conditionalFormatting>
  <conditionalFormatting sqref="C13:N13">
    <cfRule type="top10" dxfId="137" priority="2344" rank="3"/>
  </conditionalFormatting>
  <conditionalFormatting sqref="C14:N14">
    <cfRule type="top10" dxfId="136" priority="2345" rank="3"/>
  </conditionalFormatting>
  <conditionalFormatting sqref="C16:N16">
    <cfRule type="top10" dxfId="135" priority="2346" rank="3"/>
  </conditionalFormatting>
  <conditionalFormatting sqref="C17:N17">
    <cfRule type="top10" dxfId="134" priority="2347" rank="3"/>
  </conditionalFormatting>
  <conditionalFormatting sqref="C18:N18">
    <cfRule type="top10" dxfId="133" priority="2348" rank="3"/>
  </conditionalFormatting>
  <conditionalFormatting sqref="C19:N19">
    <cfRule type="top10" dxfId="132" priority="2349" rank="3"/>
  </conditionalFormatting>
  <conditionalFormatting sqref="C21:N21">
    <cfRule type="top10" dxfId="131" priority="2350" rank="3"/>
  </conditionalFormatting>
  <conditionalFormatting sqref="C22:N22">
    <cfRule type="top10" dxfId="130" priority="2351" rank="3"/>
  </conditionalFormatting>
  <conditionalFormatting sqref="C23:N23">
    <cfRule type="top10" dxfId="129" priority="2352" rank="3"/>
  </conditionalFormatting>
  <conditionalFormatting sqref="C24:N24">
    <cfRule type="top10" dxfId="128" priority="2353" rank="3"/>
  </conditionalFormatting>
  <conditionalFormatting sqref="C26:N26">
    <cfRule type="top10" dxfId="127" priority="2354" rank="3"/>
  </conditionalFormatting>
  <conditionalFormatting sqref="C27:N27">
    <cfRule type="top10" dxfId="126" priority="2355" rank="3"/>
  </conditionalFormatting>
  <conditionalFormatting sqref="C28:N28">
    <cfRule type="top10" dxfId="125" priority="2356" rank="3"/>
  </conditionalFormatting>
  <conditionalFormatting sqref="C29:N29">
    <cfRule type="top10" dxfId="124" priority="2357" rank="3"/>
  </conditionalFormatting>
  <conditionalFormatting sqref="C31:N31">
    <cfRule type="top10" dxfId="123" priority="2358" rank="3"/>
  </conditionalFormatting>
  <conditionalFormatting sqref="C32:N32">
    <cfRule type="top10" dxfId="122" priority="2359" rank="3"/>
  </conditionalFormatting>
  <conditionalFormatting sqref="C33:N33">
    <cfRule type="top10" dxfId="121" priority="2360" rank="3"/>
  </conditionalFormatting>
  <conditionalFormatting sqref="C34:N34">
    <cfRule type="top10" dxfId="120" priority="2361" rank="3"/>
  </conditionalFormatting>
  <conditionalFormatting sqref="C36:N36">
    <cfRule type="top10" dxfId="119" priority="2362" rank="3"/>
  </conditionalFormatting>
  <conditionalFormatting sqref="C37:N37">
    <cfRule type="top10" dxfId="118" priority="2363" rank="3"/>
  </conditionalFormatting>
  <conditionalFormatting sqref="C38:N38">
    <cfRule type="top10" dxfId="117" priority="2364" rank="3"/>
  </conditionalFormatting>
  <conditionalFormatting sqref="C39:N39">
    <cfRule type="top10" dxfId="116" priority="2365" rank="3"/>
  </conditionalFormatting>
  <conditionalFormatting sqref="C41:N41">
    <cfRule type="top10" dxfId="115" priority="13" rank="3"/>
  </conditionalFormatting>
  <conditionalFormatting sqref="C42:N42">
    <cfRule type="top10" dxfId="114" priority="14" rank="3"/>
  </conditionalFormatting>
  <conditionalFormatting sqref="C43:N43">
    <cfRule type="top10" dxfId="113" priority="15" rank="3"/>
  </conditionalFormatting>
  <conditionalFormatting sqref="C44:N44">
    <cfRule type="top10" dxfId="112" priority="16" rank="3"/>
  </conditionalFormatting>
  <conditionalFormatting sqref="C46:N46">
    <cfRule type="top10" dxfId="111" priority="9" rank="3"/>
  </conditionalFormatting>
  <conditionalFormatting sqref="C47:N47">
    <cfRule type="top10" dxfId="110" priority="10" rank="3"/>
  </conditionalFormatting>
  <conditionalFormatting sqref="C48:N48">
    <cfRule type="top10" dxfId="109" priority="11" rank="3"/>
  </conditionalFormatting>
  <conditionalFormatting sqref="C49:N49">
    <cfRule type="top10" dxfId="108" priority="12" rank="3"/>
  </conditionalFormatting>
  <conditionalFormatting sqref="C51:N51">
    <cfRule type="top10" dxfId="107" priority="5" rank="3"/>
  </conditionalFormatting>
  <conditionalFormatting sqref="C52:N52">
    <cfRule type="top10" dxfId="106" priority="6" rank="3"/>
  </conditionalFormatting>
  <conditionalFormatting sqref="C53:N53">
    <cfRule type="top10" dxfId="105" priority="7" rank="3"/>
  </conditionalFormatting>
  <conditionalFormatting sqref="C54:N54">
    <cfRule type="top10" dxfId="104" priority="8" rank="3"/>
  </conditionalFormatting>
  <conditionalFormatting sqref="C56:N56">
    <cfRule type="top10" dxfId="7" priority="1" rank="3"/>
  </conditionalFormatting>
  <conditionalFormatting sqref="C57:N57">
    <cfRule type="top10" dxfId="6" priority="2" rank="3"/>
  </conditionalFormatting>
  <conditionalFormatting sqref="C58:N58">
    <cfRule type="top10" dxfId="5" priority="3" rank="3"/>
  </conditionalFormatting>
  <conditionalFormatting sqref="C59:N59">
    <cfRule type="top10" dxfId="4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CE01CE2-777E-F94B-BA4F-F4ADCE9895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'重-广州2'!E7:E13</xm:f>
              <xm:sqref>C3</xm:sqref>
            </x14:sparkline>
            <x14:sparkline>
              <xm:f>'重-广州2'!F7:F13</xm:f>
              <xm:sqref>D3</xm:sqref>
            </x14:sparkline>
            <x14:sparkline>
              <xm:f>'重-广州2'!G7:G13</xm:f>
              <xm:sqref>E3</xm:sqref>
            </x14:sparkline>
            <x14:sparkline>
              <xm:f>'重-广州2'!H7:H13</xm:f>
              <xm:sqref>F3</xm:sqref>
            </x14:sparkline>
            <x14:sparkline>
              <xm:f>'重-广州2'!I7:I13</xm:f>
              <xm:sqref>G3</xm:sqref>
            </x14:sparkline>
            <x14:sparkline>
              <xm:f>'重-广州2'!J7:J13</xm:f>
              <xm:sqref>H3</xm:sqref>
            </x14:sparkline>
            <x14:sparkline>
              <xm:f>'重-广州2'!K7:K13</xm:f>
              <xm:sqref>I3</xm:sqref>
            </x14:sparkline>
            <x14:sparkline>
              <xm:f>'重-广州2'!L7:L13</xm:f>
              <xm:sqref>J3</xm:sqref>
            </x14:sparkline>
            <x14:sparkline>
              <xm:f>'重-广州2'!M7:M13</xm:f>
              <xm:sqref>K3</xm:sqref>
            </x14:sparkline>
            <x14:sparkline>
              <xm:f>'重-广州2'!N7:N13</xm:f>
              <xm:sqref>L3</xm:sqref>
            </x14:sparkline>
            <x14:sparkline>
              <xm:f>'重-广州2'!O7:O13</xm:f>
              <xm:sqref>M3</xm:sqref>
            </x14:sparkline>
            <x14:sparkline>
              <xm:f>'重-广州2'!P7:P13</xm:f>
              <xm:sqref>N3</xm:sqref>
            </x14:sparkline>
          </x14:sparklines>
        </x14:sparklineGroup>
        <x14:sparklineGroup displayEmptyCellsAs="gap" xr2:uid="{538B7529-8FE0-944A-BD0D-49BB82FBBB7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'重-广州2'!B7:B13</xm:f>
              <xm:sqref>O3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CE96-387C-154A-902A-AFE0BE30856D}">
  <dimension ref="A1:P13"/>
  <sheetViews>
    <sheetView workbookViewId="0">
      <pane ySplit="2" topLeftCell="A3" activePane="bottomLeft" state="frozen"/>
      <selection pane="bottomLeft" activeCell="Q23" sqref="Q23"/>
    </sheetView>
  </sheetViews>
  <sheetFormatPr baseColWidth="10" defaultRowHeight="15"/>
  <cols>
    <col min="2" max="2" width="5.33203125" customWidth="1"/>
    <col min="3" max="3" width="7.33203125" bestFit="1" customWidth="1"/>
    <col min="4" max="4" width="8.6640625" bestFit="1" customWidth="1"/>
    <col min="5" max="15" width="5" customWidth="1"/>
    <col min="16" max="16" width="9.5" customWidth="1"/>
  </cols>
  <sheetData>
    <row r="1" spans="1:16">
      <c r="A1" s="129" t="s">
        <v>113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</row>
    <row r="2" spans="1:16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101</v>
      </c>
      <c r="F2" s="92" t="s">
        <v>102</v>
      </c>
      <c r="G2" s="92" t="s">
        <v>103</v>
      </c>
      <c r="H2" s="92" t="s">
        <v>104</v>
      </c>
      <c r="I2" s="92" t="s">
        <v>105</v>
      </c>
      <c r="J2" s="92" t="s">
        <v>106</v>
      </c>
      <c r="K2" s="92" t="s">
        <v>107</v>
      </c>
      <c r="L2" s="92" t="s">
        <v>108</v>
      </c>
      <c r="M2" s="92" t="s">
        <v>109</v>
      </c>
      <c r="N2" s="92" t="s">
        <v>110</v>
      </c>
      <c r="O2" s="92" t="s">
        <v>111</v>
      </c>
      <c r="P2" s="92" t="s">
        <v>112</v>
      </c>
    </row>
    <row r="3" spans="1:16">
      <c r="A3" s="6">
        <v>44885</v>
      </c>
      <c r="B3" s="5">
        <f t="shared" ref="B3:B8" si="0">C3+D3</f>
        <v>8181</v>
      </c>
      <c r="C3" s="5">
        <v>296</v>
      </c>
      <c r="D3" s="5">
        <v>7885</v>
      </c>
      <c r="E3" s="5">
        <v>4</v>
      </c>
      <c r="F3" s="5">
        <v>16</v>
      </c>
      <c r="G3" s="5">
        <v>6812</v>
      </c>
      <c r="H3" s="5">
        <v>9</v>
      </c>
      <c r="I3" s="5">
        <v>39</v>
      </c>
      <c r="J3" s="5">
        <v>1</v>
      </c>
      <c r="K3" s="5">
        <v>2</v>
      </c>
      <c r="L3" s="5">
        <v>5</v>
      </c>
      <c r="M3" s="5">
        <v>1</v>
      </c>
      <c r="N3" s="5">
        <v>0</v>
      </c>
      <c r="O3" s="5">
        <v>12</v>
      </c>
      <c r="P3" s="5">
        <v>1280</v>
      </c>
    </row>
    <row r="4" spans="1:16">
      <c r="A4" s="6">
        <v>44886</v>
      </c>
      <c r="B4" s="5">
        <f t="shared" si="0"/>
        <v>8210</v>
      </c>
      <c r="C4" s="5">
        <v>253</v>
      </c>
      <c r="D4" s="5">
        <v>7957</v>
      </c>
      <c r="E4" s="5">
        <v>5</v>
      </c>
      <c r="F4" s="5">
        <v>14</v>
      </c>
      <c r="G4" s="5">
        <v>6760</v>
      </c>
      <c r="H4" s="5">
        <v>15</v>
      </c>
      <c r="I4" s="5">
        <v>54</v>
      </c>
      <c r="J4" s="5">
        <v>10</v>
      </c>
      <c r="K4" s="5">
        <v>16</v>
      </c>
      <c r="L4" s="5">
        <v>16</v>
      </c>
      <c r="M4" s="5">
        <v>2</v>
      </c>
      <c r="N4" s="5">
        <v>3</v>
      </c>
      <c r="O4" s="5">
        <v>22</v>
      </c>
      <c r="P4" s="5">
        <v>1293</v>
      </c>
    </row>
    <row r="5" spans="1:16">
      <c r="A5" s="6">
        <v>44887</v>
      </c>
      <c r="B5" s="5">
        <f t="shared" si="0"/>
        <v>7970</v>
      </c>
      <c r="C5" s="5">
        <v>235</v>
      </c>
      <c r="D5" s="5">
        <v>7735</v>
      </c>
      <c r="E5" s="5">
        <v>9</v>
      </c>
      <c r="F5" s="5">
        <v>60</v>
      </c>
      <c r="G5" s="5">
        <v>6357</v>
      </c>
      <c r="H5" s="5">
        <v>10</v>
      </c>
      <c r="I5" s="5">
        <v>46</v>
      </c>
      <c r="J5" s="5">
        <v>13</v>
      </c>
      <c r="K5" s="5">
        <v>7</v>
      </c>
      <c r="L5" s="5">
        <v>16</v>
      </c>
      <c r="M5" s="5">
        <v>5</v>
      </c>
      <c r="N5" s="5">
        <v>12</v>
      </c>
      <c r="O5" s="5">
        <v>9</v>
      </c>
      <c r="P5" s="5">
        <v>1426</v>
      </c>
    </row>
    <row r="6" spans="1:16">
      <c r="A6" s="6">
        <v>44888</v>
      </c>
      <c r="B6" s="5">
        <f t="shared" si="0"/>
        <v>7620</v>
      </c>
      <c r="C6" s="5">
        <v>428</v>
      </c>
      <c r="D6" s="5">
        <v>7192</v>
      </c>
      <c r="E6" s="5">
        <v>4</v>
      </c>
      <c r="F6" s="5">
        <v>17</v>
      </c>
      <c r="G6" s="5">
        <v>6146</v>
      </c>
      <c r="H6" s="5">
        <v>38</v>
      </c>
      <c r="I6" s="5">
        <v>34</v>
      </c>
      <c r="J6" s="5">
        <v>4</v>
      </c>
      <c r="K6" s="5">
        <v>13</v>
      </c>
      <c r="L6" s="5">
        <v>17</v>
      </c>
      <c r="M6" s="5">
        <v>11</v>
      </c>
      <c r="N6" s="5">
        <v>22</v>
      </c>
      <c r="O6" s="5">
        <v>14</v>
      </c>
      <c r="P6" s="5">
        <v>1300</v>
      </c>
    </row>
    <row r="7" spans="1:16">
      <c r="A7" s="6">
        <v>44889</v>
      </c>
      <c r="B7" s="5">
        <f t="shared" si="0"/>
        <v>7524</v>
      </c>
      <c r="C7" s="5">
        <v>257</v>
      </c>
      <c r="D7" s="5">
        <v>7267</v>
      </c>
      <c r="E7" s="5">
        <v>4</v>
      </c>
      <c r="F7" s="5">
        <v>3</v>
      </c>
      <c r="G7" s="5">
        <v>6376</v>
      </c>
      <c r="H7" s="5">
        <v>59</v>
      </c>
      <c r="I7" s="5">
        <v>36</v>
      </c>
      <c r="J7" s="5">
        <v>10</v>
      </c>
      <c r="K7" s="5">
        <v>8</v>
      </c>
      <c r="L7" s="5">
        <v>15</v>
      </c>
      <c r="M7" s="5">
        <v>11</v>
      </c>
      <c r="N7" s="5">
        <v>39</v>
      </c>
      <c r="O7" s="5">
        <v>25</v>
      </c>
      <c r="P7" s="5">
        <v>938</v>
      </c>
    </row>
    <row r="8" spans="1:16">
      <c r="A8" s="6">
        <v>44890</v>
      </c>
      <c r="B8" s="5">
        <f t="shared" si="0"/>
        <v>7419</v>
      </c>
      <c r="C8" s="5">
        <v>361</v>
      </c>
      <c r="D8" s="5">
        <v>7058</v>
      </c>
      <c r="E8" s="5">
        <v>12</v>
      </c>
      <c r="F8" s="5">
        <v>17</v>
      </c>
      <c r="G8" s="5">
        <v>6542</v>
      </c>
      <c r="H8" s="5">
        <v>85</v>
      </c>
      <c r="I8" s="5">
        <v>39</v>
      </c>
      <c r="J8" s="5">
        <v>12</v>
      </c>
      <c r="K8" s="5">
        <v>28</v>
      </c>
      <c r="L8" s="5">
        <v>16</v>
      </c>
      <c r="M8" s="5">
        <v>16</v>
      </c>
      <c r="N8" s="5">
        <v>14</v>
      </c>
      <c r="O8" s="5">
        <v>17</v>
      </c>
      <c r="P8" s="5">
        <v>531</v>
      </c>
    </row>
    <row r="9" spans="1:16">
      <c r="A9" s="6">
        <v>44891</v>
      </c>
      <c r="B9" s="5">
        <f>C9+D9</f>
        <v>7412</v>
      </c>
      <c r="C9" s="5">
        <v>146</v>
      </c>
      <c r="D9" s="5">
        <v>7266</v>
      </c>
      <c r="E9" s="5">
        <v>15</v>
      </c>
      <c r="F9" s="5">
        <v>31</v>
      </c>
      <c r="G9" s="5">
        <v>6531</v>
      </c>
      <c r="H9" s="5">
        <v>102</v>
      </c>
      <c r="I9" s="5">
        <v>25</v>
      </c>
      <c r="J9" s="5">
        <v>26</v>
      </c>
      <c r="K9" s="5">
        <v>41</v>
      </c>
      <c r="L9" s="5">
        <v>26</v>
      </c>
      <c r="M9" s="5">
        <v>12</v>
      </c>
      <c r="N9" s="5">
        <v>13</v>
      </c>
      <c r="O9" s="5">
        <v>21</v>
      </c>
      <c r="P9" s="5">
        <v>569</v>
      </c>
    </row>
    <row r="10" spans="1:16">
      <c r="A10" s="6">
        <v>44892</v>
      </c>
      <c r="B10" s="5">
        <f t="shared" ref="B10" si="1">C10+D10</f>
        <v>7365</v>
      </c>
      <c r="C10" s="5">
        <v>199</v>
      </c>
      <c r="D10" s="5">
        <v>7166</v>
      </c>
      <c r="E10" s="5">
        <v>7</v>
      </c>
      <c r="F10" s="5">
        <v>7</v>
      </c>
      <c r="G10" s="5">
        <v>5949</v>
      </c>
      <c r="H10" s="5">
        <v>117</v>
      </c>
      <c r="I10" s="5">
        <v>19</v>
      </c>
      <c r="J10" s="5">
        <v>23</v>
      </c>
      <c r="K10" s="5">
        <v>60</v>
      </c>
      <c r="L10" s="5">
        <v>18</v>
      </c>
      <c r="M10" s="5">
        <v>20</v>
      </c>
      <c r="N10" s="5">
        <v>15</v>
      </c>
      <c r="O10" s="5">
        <v>13</v>
      </c>
      <c r="P10" s="5">
        <v>1117</v>
      </c>
    </row>
    <row r="11" spans="1:16">
      <c r="A11" s="6">
        <v>44893</v>
      </c>
      <c r="B11" s="5">
        <f>C11+D11</f>
        <v>7279</v>
      </c>
      <c r="C11" s="5">
        <v>286</v>
      </c>
      <c r="D11" s="5">
        <v>6993</v>
      </c>
      <c r="E11" s="5">
        <v>19</v>
      </c>
      <c r="F11" s="5">
        <v>29</v>
      </c>
      <c r="G11" s="5">
        <v>5734</v>
      </c>
      <c r="H11" s="5">
        <v>148</v>
      </c>
      <c r="I11" s="5">
        <v>15</v>
      </c>
      <c r="J11" s="5">
        <v>47</v>
      </c>
      <c r="K11" s="5">
        <v>66</v>
      </c>
      <c r="L11" s="5">
        <v>12</v>
      </c>
      <c r="M11" s="5">
        <v>16</v>
      </c>
      <c r="N11" s="5">
        <v>9</v>
      </c>
      <c r="O11" s="5">
        <v>19</v>
      </c>
      <c r="P11" s="5">
        <v>1165</v>
      </c>
    </row>
    <row r="12" spans="1:16">
      <c r="A12" s="6">
        <v>44894</v>
      </c>
      <c r="B12" s="5">
        <f t="shared" ref="B12" si="2">C12+D12</f>
        <v>6995</v>
      </c>
      <c r="C12" s="5">
        <v>541</v>
      </c>
      <c r="D12" s="5">
        <v>6454</v>
      </c>
      <c r="E12" s="5">
        <v>21</v>
      </c>
      <c r="F12" s="5">
        <v>48</v>
      </c>
      <c r="G12" s="5">
        <v>5202</v>
      </c>
      <c r="H12" s="5">
        <v>179</v>
      </c>
      <c r="I12" s="5">
        <v>32</v>
      </c>
      <c r="J12" s="5">
        <v>51</v>
      </c>
      <c r="K12" s="5">
        <v>101</v>
      </c>
      <c r="L12" s="5">
        <v>47</v>
      </c>
      <c r="M12" s="5">
        <v>38</v>
      </c>
      <c r="N12" s="5">
        <v>15</v>
      </c>
      <c r="O12" s="5">
        <v>14</v>
      </c>
      <c r="P12" s="5">
        <v>1247</v>
      </c>
    </row>
    <row r="13" spans="1:16">
      <c r="A13" s="6">
        <v>44895</v>
      </c>
      <c r="B13" s="5">
        <f>C13+D13</f>
        <v>6312</v>
      </c>
      <c r="C13" s="5">
        <v>683</v>
      </c>
      <c r="D13" s="5">
        <v>5629</v>
      </c>
      <c r="E13" s="5">
        <v>28</v>
      </c>
      <c r="F13" s="5">
        <v>25</v>
      </c>
      <c r="G13" s="5">
        <v>4065</v>
      </c>
      <c r="H13" s="5">
        <v>166</v>
      </c>
      <c r="I13" s="5">
        <v>13</v>
      </c>
      <c r="J13" s="5">
        <v>44</v>
      </c>
      <c r="K13" s="5">
        <v>21</v>
      </c>
      <c r="L13" s="5">
        <v>12</v>
      </c>
      <c r="M13" s="5">
        <v>31</v>
      </c>
      <c r="N13" s="5">
        <v>6</v>
      </c>
      <c r="O13" s="5">
        <v>44</v>
      </c>
      <c r="P13" s="5">
        <v>1857</v>
      </c>
    </row>
  </sheetData>
  <mergeCells count="1">
    <mergeCell ref="A1:P1"/>
  </mergeCells>
  <phoneticPr fontId="6" type="noConversion"/>
  <conditionalFormatting sqref="E3:P13">
    <cfRule type="cellIs" dxfId="103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153F-AA80-1347-820A-B5B21CA9CA11}">
  <dimension ref="A1:Q77"/>
  <sheetViews>
    <sheetView workbookViewId="0">
      <pane ySplit="5" topLeftCell="A46" activePane="bottomLeft" state="frozen"/>
      <selection pane="bottomLeft" activeCell="T61" sqref="T61"/>
    </sheetView>
  </sheetViews>
  <sheetFormatPr baseColWidth="10" defaultRowHeight="15"/>
  <cols>
    <col min="3" max="14" width="7.6640625" customWidth="1"/>
  </cols>
  <sheetData>
    <row r="1" spans="1:17" ht="23" customHeight="1">
      <c r="A1" s="126" t="s">
        <v>114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8"/>
    </row>
    <row r="2" spans="1:17" ht="18" customHeight="1">
      <c r="A2" s="17" t="s">
        <v>0</v>
      </c>
      <c r="B2" s="17" t="s">
        <v>1</v>
      </c>
      <c r="C2" s="18" t="s">
        <v>116</v>
      </c>
      <c r="D2" s="19" t="s">
        <v>117</v>
      </c>
      <c r="E2" s="19" t="s">
        <v>118</v>
      </c>
      <c r="F2" s="19" t="s">
        <v>119</v>
      </c>
      <c r="G2" s="19" t="s">
        <v>120</v>
      </c>
      <c r="H2" s="19" t="s">
        <v>121</v>
      </c>
      <c r="I2" s="19" t="s">
        <v>122</v>
      </c>
      <c r="J2" s="19" t="s">
        <v>123</v>
      </c>
      <c r="K2" s="19" t="s">
        <v>124</v>
      </c>
      <c r="L2" s="19" t="s">
        <v>125</v>
      </c>
      <c r="M2" s="19" t="s">
        <v>126</v>
      </c>
      <c r="N2" s="20" t="s">
        <v>29</v>
      </c>
    </row>
    <row r="3" spans="1:17" ht="18" customHeight="1">
      <c r="A3" s="135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20"/>
      <c r="Q3" t="s">
        <v>128</v>
      </c>
    </row>
    <row r="4" spans="1:17" ht="18" customHeight="1">
      <c r="A4" s="135"/>
      <c r="B4" s="17" t="s">
        <v>36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</v>
      </c>
      <c r="I4" s="14">
        <v>0</v>
      </c>
      <c r="J4" s="14">
        <v>4</v>
      </c>
      <c r="K4" s="14">
        <v>0</v>
      </c>
      <c r="L4" s="14">
        <v>60</v>
      </c>
      <c r="M4" s="38" t="s">
        <v>39</v>
      </c>
      <c r="N4" s="11">
        <f>MIN(C4:M4)</f>
        <v>0</v>
      </c>
      <c r="Q4">
        <v>10.1</v>
      </c>
    </row>
    <row r="5" spans="1:17" ht="18" customHeight="1">
      <c r="A5" s="135"/>
      <c r="B5" s="17" t="s">
        <v>38</v>
      </c>
      <c r="C5" s="14" cm="1">
        <f t="array" aca="1" ref="C5" ca="1">_xlfn.DAYS(TODAY(),"2022/11/20")-MAX(('重-深圳2'!E:E&gt;0)*ROW('重-深圳2'!E:E))+2</f>
        <v>0</v>
      </c>
      <c r="D5" s="14" cm="1">
        <f t="array" aca="1" ref="D5" ca="1">_xlfn.DAYS(TODAY(),"2022/11/20")-MAX(('重-深圳2'!F:F&gt;0)*ROW('重-深圳2'!F:F))+2</f>
        <v>0</v>
      </c>
      <c r="E5" s="14" cm="1">
        <f t="array" aca="1" ref="E5" ca="1">_xlfn.DAYS(TODAY(),"2022/11/20")-MAX(('重-深圳2'!G:G&gt;0)*ROW('重-深圳2'!G:G))+2</f>
        <v>0</v>
      </c>
      <c r="F5" s="14" cm="1">
        <f t="array" aca="1" ref="F5" ca="1">_xlfn.DAYS(TODAY(),"2022/11/20")-MAX(('重-深圳2'!H:H&gt;0)*ROW('重-深圳2'!H:H))+2</f>
        <v>0</v>
      </c>
      <c r="G5" s="14" cm="1">
        <f t="array" aca="1" ref="G5" ca="1">_xlfn.DAYS(TODAY(),"2022/11/20")-MAX(('重-深圳2'!I:I&gt;0)*ROW('重-深圳2'!I:I))+2</f>
        <v>0</v>
      </c>
      <c r="H5" s="14" cm="1">
        <f t="array" aca="1" ref="H5" ca="1">_xlfn.DAYS(TODAY(),"2022/11/20")-MAX(('重-深圳2'!J:J&gt;0)*ROW('重-深圳2'!J:J))+2</f>
        <v>0</v>
      </c>
      <c r="I5" s="14" cm="1">
        <f t="array" aca="1" ref="I5" ca="1">_xlfn.DAYS(TODAY(),"2022/11/20")-MAX(('重-深圳2'!K:K&gt;0)*ROW('重-深圳2'!K:K))+2</f>
        <v>0</v>
      </c>
      <c r="J5" s="14" cm="1">
        <f t="array" aca="1" ref="J5" ca="1">_xlfn.DAYS(TODAY(),"2022/11/20")-MAX(('重-深圳2'!L:L&gt;0)*ROW('重-深圳2'!L:L))+2</f>
        <v>1</v>
      </c>
      <c r="K5" s="14" cm="1">
        <f t="array" aca="1" ref="K5" ca="1">_xlfn.DAYS(TODAY(),"2022/11/20")-MAX(('重-深圳2'!M:M&gt;0)*ROW('重-深圳2'!M:M))+2</f>
        <v>0</v>
      </c>
      <c r="L5" s="14" cm="1">
        <f t="array" aca="1" ref="L5" ca="1">_xlfn.DAYS(TODAY(),"2022/11/20")-MAX(('重-深圳2'!N:N&gt;0)*ROW('重-深圳2'!N:N))+2</f>
        <v>0</v>
      </c>
      <c r="M5" s="38" t="s">
        <v>39</v>
      </c>
      <c r="N5" s="11">
        <f ca="1">MIN(C5:M5)</f>
        <v>0</v>
      </c>
      <c r="Q5">
        <v>10.4</v>
      </c>
    </row>
    <row r="6" spans="1:17" ht="18" customHeight="1">
      <c r="A6" s="100">
        <v>44885</v>
      </c>
      <c r="B6" s="51" t="s">
        <v>127</v>
      </c>
      <c r="C6" s="52">
        <v>3</v>
      </c>
      <c r="D6" s="52">
        <v>3</v>
      </c>
      <c r="E6" s="52">
        <v>2</v>
      </c>
      <c r="F6" s="52">
        <v>1</v>
      </c>
      <c r="G6" s="52">
        <v>3</v>
      </c>
      <c r="H6" s="52">
        <v>0</v>
      </c>
      <c r="I6" s="52">
        <v>4</v>
      </c>
      <c r="J6" s="52">
        <v>1</v>
      </c>
      <c r="K6" s="52">
        <v>2</v>
      </c>
      <c r="L6" s="52">
        <v>0</v>
      </c>
      <c r="M6" s="52">
        <v>1</v>
      </c>
      <c r="N6" s="11">
        <f>SUM(C6:M6)</f>
        <v>20</v>
      </c>
    </row>
    <row r="7" spans="1:17" ht="18" customHeight="1">
      <c r="A7" s="101"/>
      <c r="B7" s="53" t="s">
        <v>24</v>
      </c>
      <c r="C7" s="54">
        <v>0</v>
      </c>
      <c r="D7" s="54">
        <v>1</v>
      </c>
      <c r="E7" s="54">
        <v>1</v>
      </c>
      <c r="F7" s="54">
        <v>1</v>
      </c>
      <c r="G7" s="54">
        <v>2</v>
      </c>
      <c r="H7" s="54">
        <v>0</v>
      </c>
      <c r="I7" s="54">
        <v>3</v>
      </c>
      <c r="J7" s="54">
        <v>1</v>
      </c>
      <c r="K7" s="54">
        <v>2</v>
      </c>
      <c r="L7" s="54">
        <v>0</v>
      </c>
      <c r="M7" s="54">
        <v>1</v>
      </c>
      <c r="N7" s="11">
        <f>SUM(C7:M7)</f>
        <v>12</v>
      </c>
    </row>
    <row r="8" spans="1:17" ht="18" customHeight="1">
      <c r="A8" s="101"/>
      <c r="B8" s="53" t="s">
        <v>25</v>
      </c>
      <c r="C8" s="52">
        <v>3</v>
      </c>
      <c r="D8" s="52">
        <v>2</v>
      </c>
      <c r="E8" s="52">
        <v>1</v>
      </c>
      <c r="F8" s="52">
        <v>0</v>
      </c>
      <c r="G8" s="52">
        <v>1</v>
      </c>
      <c r="H8" s="52">
        <v>0</v>
      </c>
      <c r="I8" s="52">
        <v>1</v>
      </c>
      <c r="J8" s="52">
        <v>0</v>
      </c>
      <c r="K8" s="52">
        <v>0</v>
      </c>
      <c r="L8" s="52">
        <v>0</v>
      </c>
      <c r="M8" s="52">
        <v>0</v>
      </c>
      <c r="N8" s="11">
        <f>SUM(C8:M8)</f>
        <v>8</v>
      </c>
    </row>
    <row r="9" spans="1:17" ht="18" customHeight="1">
      <c r="A9" s="102"/>
      <c r="B9" s="53" t="s">
        <v>26</v>
      </c>
      <c r="C9" s="36">
        <f t="shared" ref="C9:M9" si="0">IF(C7+C8&gt;0, C8/(C7+C8), "-")</f>
        <v>1</v>
      </c>
      <c r="D9" s="36">
        <f t="shared" si="0"/>
        <v>0.66666666666666663</v>
      </c>
      <c r="E9" s="36">
        <f t="shared" si="0"/>
        <v>0.5</v>
      </c>
      <c r="F9" s="36">
        <f t="shared" si="0"/>
        <v>0</v>
      </c>
      <c r="G9" s="36">
        <f t="shared" si="0"/>
        <v>0.33333333333333331</v>
      </c>
      <c r="H9" s="36" t="str">
        <f t="shared" si="0"/>
        <v>-</v>
      </c>
      <c r="I9" s="36">
        <f t="shared" si="0"/>
        <v>0.25</v>
      </c>
      <c r="J9" s="36">
        <f t="shared" si="0"/>
        <v>0</v>
      </c>
      <c r="K9" s="36">
        <f t="shared" si="0"/>
        <v>0</v>
      </c>
      <c r="L9" s="36" t="str">
        <f t="shared" si="0"/>
        <v>-</v>
      </c>
      <c r="M9" s="36">
        <f t="shared" si="0"/>
        <v>0</v>
      </c>
      <c r="N9" s="40">
        <f>IF(N7+N8&gt;0, N8/(N7+N8), "-")</f>
        <v>0.4</v>
      </c>
    </row>
    <row r="10" spans="1:17" ht="18" customHeight="1">
      <c r="A10" s="100">
        <v>44886</v>
      </c>
      <c r="B10" s="51" t="s">
        <v>127</v>
      </c>
      <c r="C10" s="52">
        <v>0</v>
      </c>
      <c r="D10" s="52">
        <v>6</v>
      </c>
      <c r="E10" s="52">
        <v>5</v>
      </c>
      <c r="F10" s="52">
        <v>2</v>
      </c>
      <c r="G10" s="52">
        <v>3</v>
      </c>
      <c r="H10" s="52">
        <v>0</v>
      </c>
      <c r="I10" s="52">
        <v>10</v>
      </c>
      <c r="J10" s="52">
        <v>1</v>
      </c>
      <c r="K10" s="52">
        <v>1</v>
      </c>
      <c r="L10" s="52">
        <v>0</v>
      </c>
      <c r="M10" s="52">
        <v>2</v>
      </c>
      <c r="N10" s="11">
        <f>SUM(C10:M10)</f>
        <v>30</v>
      </c>
    </row>
    <row r="11" spans="1:17" ht="18" customHeight="1">
      <c r="A11" s="101"/>
      <c r="B11" s="53" t="s">
        <v>24</v>
      </c>
      <c r="C11" s="54">
        <v>0</v>
      </c>
      <c r="D11" s="54">
        <v>4</v>
      </c>
      <c r="E11" s="54">
        <v>3</v>
      </c>
      <c r="F11" s="54">
        <v>1</v>
      </c>
      <c r="G11" s="54">
        <v>1</v>
      </c>
      <c r="H11" s="54">
        <v>0</v>
      </c>
      <c r="I11" s="54">
        <v>7</v>
      </c>
      <c r="J11" s="54">
        <v>1</v>
      </c>
      <c r="K11" s="54">
        <v>1</v>
      </c>
      <c r="L11" s="54">
        <v>0</v>
      </c>
      <c r="M11" s="54">
        <v>2</v>
      </c>
      <c r="N11" s="11">
        <f>SUM(C11:M11)</f>
        <v>20</v>
      </c>
    </row>
    <row r="12" spans="1:17" ht="18" customHeight="1">
      <c r="A12" s="101"/>
      <c r="B12" s="53" t="s">
        <v>25</v>
      </c>
      <c r="C12" s="52">
        <v>0</v>
      </c>
      <c r="D12" s="52">
        <v>2</v>
      </c>
      <c r="E12" s="52">
        <v>2</v>
      </c>
      <c r="F12" s="52">
        <v>1</v>
      </c>
      <c r="G12" s="52">
        <v>2</v>
      </c>
      <c r="H12" s="52">
        <v>0</v>
      </c>
      <c r="I12" s="52">
        <v>3</v>
      </c>
      <c r="J12" s="52">
        <v>0</v>
      </c>
      <c r="K12" s="52">
        <v>0</v>
      </c>
      <c r="L12" s="52">
        <v>0</v>
      </c>
      <c r="M12" s="52">
        <v>0</v>
      </c>
      <c r="N12" s="11">
        <f>SUM(C12:M12)</f>
        <v>10</v>
      </c>
    </row>
    <row r="13" spans="1:17" ht="18" customHeight="1">
      <c r="A13" s="102"/>
      <c r="B13" s="53" t="s">
        <v>26</v>
      </c>
      <c r="C13" s="36" t="str">
        <f t="shared" ref="C13:M13" si="1">IF(C11+C12&gt;0, C12/(C11+C12), "-")</f>
        <v>-</v>
      </c>
      <c r="D13" s="36">
        <f t="shared" si="1"/>
        <v>0.33333333333333331</v>
      </c>
      <c r="E13" s="36">
        <f t="shared" si="1"/>
        <v>0.4</v>
      </c>
      <c r="F13" s="36">
        <f t="shared" si="1"/>
        <v>0.5</v>
      </c>
      <c r="G13" s="36">
        <f t="shared" si="1"/>
        <v>0.66666666666666663</v>
      </c>
      <c r="H13" s="36" t="str">
        <f t="shared" si="1"/>
        <v>-</v>
      </c>
      <c r="I13" s="36">
        <f t="shared" si="1"/>
        <v>0.3</v>
      </c>
      <c r="J13" s="36">
        <f t="shared" si="1"/>
        <v>0</v>
      </c>
      <c r="K13" s="36">
        <f t="shared" si="1"/>
        <v>0</v>
      </c>
      <c r="L13" s="36" t="str">
        <f t="shared" si="1"/>
        <v>-</v>
      </c>
      <c r="M13" s="36">
        <f t="shared" si="1"/>
        <v>0</v>
      </c>
      <c r="N13" s="40">
        <f>IF(N11+N12&gt;0, N12/(N11+N12), "-")</f>
        <v>0.33333333333333331</v>
      </c>
    </row>
    <row r="14" spans="1:17" ht="18" customHeight="1">
      <c r="A14" s="100">
        <v>44887</v>
      </c>
      <c r="B14" s="51" t="s">
        <v>127</v>
      </c>
      <c r="C14" s="52">
        <v>0</v>
      </c>
      <c r="D14" s="52">
        <v>15</v>
      </c>
      <c r="E14" s="52">
        <v>6</v>
      </c>
      <c r="F14" s="52">
        <v>1</v>
      </c>
      <c r="G14" s="52">
        <v>6</v>
      </c>
      <c r="H14" s="52">
        <v>0</v>
      </c>
      <c r="I14" s="52">
        <v>10</v>
      </c>
      <c r="J14" s="52">
        <v>0</v>
      </c>
      <c r="K14" s="52">
        <v>0</v>
      </c>
      <c r="L14" s="52">
        <v>0</v>
      </c>
      <c r="M14" s="52">
        <v>2</v>
      </c>
      <c r="N14" s="11">
        <f>SUM(C14:M14)</f>
        <v>40</v>
      </c>
    </row>
    <row r="15" spans="1:17" ht="18" customHeight="1">
      <c r="A15" s="101"/>
      <c r="B15" s="53" t="s">
        <v>24</v>
      </c>
      <c r="C15" s="54">
        <v>0</v>
      </c>
      <c r="D15" s="54">
        <v>10</v>
      </c>
      <c r="E15" s="54">
        <v>6</v>
      </c>
      <c r="F15" s="54">
        <v>0</v>
      </c>
      <c r="G15" s="54">
        <v>2</v>
      </c>
      <c r="H15" s="54">
        <v>0</v>
      </c>
      <c r="I15" s="54">
        <v>8</v>
      </c>
      <c r="J15" s="54">
        <v>0</v>
      </c>
      <c r="K15" s="54">
        <v>0</v>
      </c>
      <c r="L15" s="54">
        <v>0</v>
      </c>
      <c r="M15" s="54">
        <v>2</v>
      </c>
      <c r="N15" s="11">
        <f>SUM(C15:M15)</f>
        <v>28</v>
      </c>
    </row>
    <row r="16" spans="1:17" ht="18" customHeight="1">
      <c r="A16" s="101"/>
      <c r="B16" s="53" t="s">
        <v>25</v>
      </c>
      <c r="C16" s="52">
        <v>0</v>
      </c>
      <c r="D16" s="52">
        <v>5</v>
      </c>
      <c r="E16" s="52">
        <v>0</v>
      </c>
      <c r="F16" s="52">
        <v>1</v>
      </c>
      <c r="G16" s="52">
        <v>4</v>
      </c>
      <c r="H16" s="52">
        <v>0</v>
      </c>
      <c r="I16" s="52">
        <v>2</v>
      </c>
      <c r="J16" s="52">
        <v>0</v>
      </c>
      <c r="K16" s="52">
        <v>0</v>
      </c>
      <c r="L16" s="52">
        <v>0</v>
      </c>
      <c r="M16" s="52">
        <v>0</v>
      </c>
      <c r="N16" s="11">
        <f>SUM(C16:M16)</f>
        <v>12</v>
      </c>
    </row>
    <row r="17" spans="1:14" ht="18" customHeight="1">
      <c r="A17" s="102"/>
      <c r="B17" s="53" t="s">
        <v>26</v>
      </c>
      <c r="C17" s="36" t="str">
        <f t="shared" ref="C17:M17" si="2">IF(C15+C16&gt;0, C16/(C15+C16), "-")</f>
        <v>-</v>
      </c>
      <c r="D17" s="36">
        <f t="shared" si="2"/>
        <v>0.33333333333333331</v>
      </c>
      <c r="E17" s="36">
        <f t="shared" si="2"/>
        <v>0</v>
      </c>
      <c r="F17" s="36">
        <f t="shared" si="2"/>
        <v>1</v>
      </c>
      <c r="G17" s="36">
        <f t="shared" si="2"/>
        <v>0.66666666666666663</v>
      </c>
      <c r="H17" s="36" t="str">
        <f t="shared" si="2"/>
        <v>-</v>
      </c>
      <c r="I17" s="36">
        <f t="shared" si="2"/>
        <v>0.2</v>
      </c>
      <c r="J17" s="36" t="str">
        <f t="shared" si="2"/>
        <v>-</v>
      </c>
      <c r="K17" s="36" t="str">
        <f t="shared" si="2"/>
        <v>-</v>
      </c>
      <c r="L17" s="36" t="str">
        <f t="shared" si="2"/>
        <v>-</v>
      </c>
      <c r="M17" s="36">
        <f t="shared" si="2"/>
        <v>0</v>
      </c>
      <c r="N17" s="40">
        <f>IF(N15+N16&gt;0, N16/(N15+N16), "-")</f>
        <v>0.3</v>
      </c>
    </row>
    <row r="18" spans="1:14" ht="18" customHeight="1">
      <c r="A18" s="100">
        <v>44888</v>
      </c>
      <c r="B18" s="51" t="s">
        <v>127</v>
      </c>
      <c r="C18" s="52">
        <v>5</v>
      </c>
      <c r="D18" s="52">
        <v>24</v>
      </c>
      <c r="E18" s="52">
        <v>4</v>
      </c>
      <c r="F18" s="52">
        <v>4</v>
      </c>
      <c r="G18" s="52">
        <v>8</v>
      </c>
      <c r="H18" s="52">
        <v>0</v>
      </c>
      <c r="I18" s="52">
        <v>15</v>
      </c>
      <c r="J18" s="52">
        <v>2</v>
      </c>
      <c r="K18" s="52">
        <v>0</v>
      </c>
      <c r="L18" s="52">
        <v>0</v>
      </c>
      <c r="M18" s="52">
        <v>4</v>
      </c>
      <c r="N18" s="11">
        <f>SUM(C18:M18)</f>
        <v>66</v>
      </c>
    </row>
    <row r="19" spans="1:14" ht="18" customHeight="1">
      <c r="A19" s="101"/>
      <c r="B19" s="53" t="s">
        <v>24</v>
      </c>
      <c r="C19" s="54">
        <v>0</v>
      </c>
      <c r="D19" s="54">
        <v>18</v>
      </c>
      <c r="E19" s="54">
        <v>3</v>
      </c>
      <c r="F19" s="54">
        <v>4</v>
      </c>
      <c r="G19" s="54">
        <v>4</v>
      </c>
      <c r="H19" s="54">
        <v>0</v>
      </c>
      <c r="I19" s="54">
        <v>9</v>
      </c>
      <c r="J19" s="54">
        <v>1</v>
      </c>
      <c r="K19" s="54">
        <v>0</v>
      </c>
      <c r="L19" s="54">
        <v>0</v>
      </c>
      <c r="M19" s="54">
        <v>4</v>
      </c>
      <c r="N19" s="11">
        <f>SUM(C19:M19)</f>
        <v>43</v>
      </c>
    </row>
    <row r="20" spans="1:14" ht="18" customHeight="1">
      <c r="A20" s="101"/>
      <c r="B20" s="53" t="s">
        <v>25</v>
      </c>
      <c r="C20" s="52">
        <v>5</v>
      </c>
      <c r="D20" s="52">
        <v>6</v>
      </c>
      <c r="E20" s="52">
        <v>1</v>
      </c>
      <c r="F20" s="52">
        <v>0</v>
      </c>
      <c r="G20" s="52">
        <v>4</v>
      </c>
      <c r="H20" s="52">
        <v>0</v>
      </c>
      <c r="I20" s="52">
        <v>6</v>
      </c>
      <c r="J20" s="52">
        <v>1</v>
      </c>
      <c r="K20" s="52">
        <v>0</v>
      </c>
      <c r="L20" s="52">
        <v>0</v>
      </c>
      <c r="M20" s="52">
        <v>0</v>
      </c>
      <c r="N20" s="11">
        <f>SUM(C20:M20)</f>
        <v>23</v>
      </c>
    </row>
    <row r="21" spans="1:14" ht="18" customHeight="1">
      <c r="A21" s="102"/>
      <c r="B21" s="53" t="s">
        <v>26</v>
      </c>
      <c r="C21" s="36">
        <f t="shared" ref="C21:M21" si="3">IF(C19+C20&gt;0, C20/(C19+C20), "-")</f>
        <v>1</v>
      </c>
      <c r="D21" s="36">
        <f t="shared" si="3"/>
        <v>0.25</v>
      </c>
      <c r="E21" s="36">
        <f t="shared" si="3"/>
        <v>0.25</v>
      </c>
      <c r="F21" s="36">
        <f t="shared" si="3"/>
        <v>0</v>
      </c>
      <c r="G21" s="36">
        <f t="shared" si="3"/>
        <v>0.5</v>
      </c>
      <c r="H21" s="36" t="str">
        <f t="shared" si="3"/>
        <v>-</v>
      </c>
      <c r="I21" s="36">
        <f t="shared" si="3"/>
        <v>0.4</v>
      </c>
      <c r="J21" s="36">
        <f t="shared" si="3"/>
        <v>0.5</v>
      </c>
      <c r="K21" s="36" t="str">
        <f t="shared" si="3"/>
        <v>-</v>
      </c>
      <c r="L21" s="36" t="str">
        <f t="shared" si="3"/>
        <v>-</v>
      </c>
      <c r="M21" s="36">
        <f t="shared" si="3"/>
        <v>0</v>
      </c>
      <c r="N21" s="40">
        <f>IF(N19+N20&gt;0, N20/(N19+N20), "-")</f>
        <v>0.34848484848484851</v>
      </c>
    </row>
    <row r="22" spans="1:14" ht="18" customHeight="1">
      <c r="A22" s="100">
        <v>44889</v>
      </c>
      <c r="B22" s="51" t="s">
        <v>127</v>
      </c>
      <c r="C22" s="52">
        <v>3</v>
      </c>
      <c r="D22" s="52">
        <v>17</v>
      </c>
      <c r="E22" s="52">
        <v>2</v>
      </c>
      <c r="F22" s="52">
        <v>3</v>
      </c>
      <c r="G22" s="52">
        <v>6</v>
      </c>
      <c r="H22" s="52">
        <v>0</v>
      </c>
      <c r="I22" s="52">
        <v>6</v>
      </c>
      <c r="J22" s="52">
        <v>0</v>
      </c>
      <c r="K22" s="52">
        <v>2</v>
      </c>
      <c r="L22" s="52">
        <v>0</v>
      </c>
      <c r="M22" s="52">
        <v>4</v>
      </c>
      <c r="N22" s="11">
        <f>SUM(C22:M22)</f>
        <v>43</v>
      </c>
    </row>
    <row r="23" spans="1:14" ht="18" customHeight="1">
      <c r="A23" s="101"/>
      <c r="B23" s="53" t="s">
        <v>24</v>
      </c>
      <c r="C23" s="62">
        <v>2</v>
      </c>
      <c r="D23" s="54">
        <v>11</v>
      </c>
      <c r="E23" s="54">
        <v>1</v>
      </c>
      <c r="F23" s="54">
        <v>2</v>
      </c>
      <c r="G23" s="54">
        <v>3</v>
      </c>
      <c r="H23" s="54">
        <v>0</v>
      </c>
      <c r="I23" s="54">
        <v>6</v>
      </c>
      <c r="J23" s="54">
        <v>0</v>
      </c>
      <c r="K23" s="54">
        <v>0</v>
      </c>
      <c r="L23" s="54">
        <v>0</v>
      </c>
      <c r="M23" s="54">
        <v>4</v>
      </c>
      <c r="N23" s="11">
        <f>SUM(C23:M23)</f>
        <v>29</v>
      </c>
    </row>
    <row r="24" spans="1:14" ht="18" customHeight="1">
      <c r="A24" s="101"/>
      <c r="B24" s="53" t="s">
        <v>25</v>
      </c>
      <c r="C24" s="52">
        <v>1</v>
      </c>
      <c r="D24" s="52">
        <v>6</v>
      </c>
      <c r="E24" s="52">
        <v>1</v>
      </c>
      <c r="F24" s="52">
        <v>1</v>
      </c>
      <c r="G24" s="52">
        <v>3</v>
      </c>
      <c r="H24" s="52">
        <v>0</v>
      </c>
      <c r="I24" s="52">
        <v>0</v>
      </c>
      <c r="J24" s="52">
        <v>0</v>
      </c>
      <c r="K24" s="52">
        <v>2</v>
      </c>
      <c r="L24" s="52">
        <v>0</v>
      </c>
      <c r="M24" s="52">
        <v>0</v>
      </c>
      <c r="N24" s="11">
        <f>SUM(C24:M24)</f>
        <v>14</v>
      </c>
    </row>
    <row r="25" spans="1:14" ht="18" customHeight="1">
      <c r="A25" s="102"/>
      <c r="B25" s="53" t="s">
        <v>26</v>
      </c>
      <c r="C25" s="36">
        <f t="shared" ref="C25:M25" si="4">IF(C23+C24&gt;0, C24/(C23+C24), "-")</f>
        <v>0.33333333333333331</v>
      </c>
      <c r="D25" s="36">
        <f t="shared" si="4"/>
        <v>0.35294117647058826</v>
      </c>
      <c r="E25" s="36">
        <f t="shared" si="4"/>
        <v>0.5</v>
      </c>
      <c r="F25" s="36">
        <f t="shared" si="4"/>
        <v>0.33333333333333331</v>
      </c>
      <c r="G25" s="36">
        <f t="shared" si="4"/>
        <v>0.5</v>
      </c>
      <c r="H25" s="36" t="str">
        <f t="shared" si="4"/>
        <v>-</v>
      </c>
      <c r="I25" s="36">
        <f t="shared" si="4"/>
        <v>0</v>
      </c>
      <c r="J25" s="36" t="str">
        <f t="shared" si="4"/>
        <v>-</v>
      </c>
      <c r="K25" s="36">
        <f t="shared" si="4"/>
        <v>1</v>
      </c>
      <c r="L25" s="36" t="str">
        <f t="shared" si="4"/>
        <v>-</v>
      </c>
      <c r="M25" s="36">
        <f t="shared" si="4"/>
        <v>0</v>
      </c>
      <c r="N25" s="40">
        <f>IF(N23+N24&gt;0, N24/(N23+N24), "-")</f>
        <v>0.32558139534883723</v>
      </c>
    </row>
    <row r="26" spans="1:14" ht="18" customHeight="1">
      <c r="A26" s="100">
        <v>44890</v>
      </c>
      <c r="B26" s="51" t="s">
        <v>127</v>
      </c>
      <c r="C26" s="52">
        <v>3</v>
      </c>
      <c r="D26" s="52">
        <v>17</v>
      </c>
      <c r="E26" s="52">
        <v>0</v>
      </c>
      <c r="F26" s="52">
        <v>7</v>
      </c>
      <c r="G26" s="52">
        <v>9</v>
      </c>
      <c r="H26" s="52">
        <v>0</v>
      </c>
      <c r="I26" s="52">
        <v>10</v>
      </c>
      <c r="J26" s="52">
        <v>0</v>
      </c>
      <c r="K26" s="52">
        <v>3</v>
      </c>
      <c r="L26" s="52">
        <v>0</v>
      </c>
      <c r="M26" s="52">
        <v>2</v>
      </c>
      <c r="N26" s="11">
        <f>SUM(C26:M26)</f>
        <v>51</v>
      </c>
    </row>
    <row r="27" spans="1:14" ht="18" customHeight="1">
      <c r="A27" s="101"/>
      <c r="B27" s="53" t="s">
        <v>24</v>
      </c>
      <c r="C27" s="54">
        <v>1</v>
      </c>
      <c r="D27" s="54">
        <v>15</v>
      </c>
      <c r="E27" s="54">
        <v>0</v>
      </c>
      <c r="F27" s="54">
        <v>6</v>
      </c>
      <c r="G27" s="54">
        <v>6</v>
      </c>
      <c r="H27" s="54">
        <v>0</v>
      </c>
      <c r="I27" s="54">
        <v>6</v>
      </c>
      <c r="J27" s="54">
        <v>0</v>
      </c>
      <c r="K27" s="54">
        <v>1</v>
      </c>
      <c r="L27" s="54">
        <v>0</v>
      </c>
      <c r="M27" s="54">
        <v>2</v>
      </c>
      <c r="N27" s="11">
        <f>SUM(C27:M27)</f>
        <v>37</v>
      </c>
    </row>
    <row r="28" spans="1:14" ht="18" customHeight="1">
      <c r="A28" s="101"/>
      <c r="B28" s="53" t="s">
        <v>25</v>
      </c>
      <c r="C28" s="52">
        <v>2</v>
      </c>
      <c r="D28" s="52">
        <v>2</v>
      </c>
      <c r="E28" s="52">
        <v>0</v>
      </c>
      <c r="F28" s="52">
        <v>1</v>
      </c>
      <c r="G28" s="52">
        <v>3</v>
      </c>
      <c r="H28" s="52">
        <v>0</v>
      </c>
      <c r="I28" s="52">
        <v>4</v>
      </c>
      <c r="J28" s="52">
        <v>0</v>
      </c>
      <c r="K28" s="52">
        <v>2</v>
      </c>
      <c r="L28" s="52">
        <v>0</v>
      </c>
      <c r="M28" s="52">
        <v>0</v>
      </c>
      <c r="N28" s="11">
        <f>SUM(C28:M28)</f>
        <v>14</v>
      </c>
    </row>
    <row r="29" spans="1:14" ht="18" customHeight="1">
      <c r="A29" s="102"/>
      <c r="B29" s="53" t="s">
        <v>26</v>
      </c>
      <c r="C29" s="36">
        <f t="shared" ref="C29:M29" si="5">IF(C27+C28&gt;0, C28/(C27+C28), "-")</f>
        <v>0.66666666666666663</v>
      </c>
      <c r="D29" s="36">
        <f t="shared" si="5"/>
        <v>0.11764705882352941</v>
      </c>
      <c r="E29" s="36" t="str">
        <f t="shared" si="5"/>
        <v>-</v>
      </c>
      <c r="F29" s="36">
        <f t="shared" si="5"/>
        <v>0.14285714285714285</v>
      </c>
      <c r="G29" s="36">
        <f t="shared" si="5"/>
        <v>0.33333333333333331</v>
      </c>
      <c r="H29" s="36" t="str">
        <f t="shared" si="5"/>
        <v>-</v>
      </c>
      <c r="I29" s="36">
        <f t="shared" si="5"/>
        <v>0.4</v>
      </c>
      <c r="J29" s="36" t="str">
        <f t="shared" si="5"/>
        <v>-</v>
      </c>
      <c r="K29" s="36">
        <f t="shared" si="5"/>
        <v>0.66666666666666663</v>
      </c>
      <c r="L29" s="36" t="str">
        <f t="shared" si="5"/>
        <v>-</v>
      </c>
      <c r="M29" s="36">
        <f t="shared" si="5"/>
        <v>0</v>
      </c>
      <c r="N29" s="40">
        <f>IF(N27+N28&gt;0, N28/(N27+N28), "-")</f>
        <v>0.27450980392156865</v>
      </c>
    </row>
    <row r="30" spans="1:14" ht="18" customHeight="1">
      <c r="A30" s="100">
        <v>44891</v>
      </c>
      <c r="B30" s="51" t="s">
        <v>127</v>
      </c>
      <c r="C30" s="52">
        <v>8</v>
      </c>
      <c r="D30" s="52">
        <v>12</v>
      </c>
      <c r="E30" s="52">
        <v>12</v>
      </c>
      <c r="F30" s="52">
        <v>12</v>
      </c>
      <c r="G30" s="52">
        <v>13</v>
      </c>
      <c r="H30" s="52">
        <v>0</v>
      </c>
      <c r="I30" s="52">
        <v>13</v>
      </c>
      <c r="J30" s="52">
        <v>3</v>
      </c>
      <c r="K30" s="52">
        <v>5</v>
      </c>
      <c r="L30" s="52">
        <v>0</v>
      </c>
      <c r="M30" s="52">
        <v>5</v>
      </c>
      <c r="N30" s="11">
        <f>SUM(C30:M30)</f>
        <v>83</v>
      </c>
    </row>
    <row r="31" spans="1:14" ht="18" customHeight="1">
      <c r="A31" s="101"/>
      <c r="B31" s="53" t="s">
        <v>24</v>
      </c>
      <c r="C31" s="54">
        <v>5</v>
      </c>
      <c r="D31" s="54">
        <v>9</v>
      </c>
      <c r="E31" s="54">
        <v>6</v>
      </c>
      <c r="F31" s="54">
        <v>9</v>
      </c>
      <c r="G31" s="54">
        <v>7</v>
      </c>
      <c r="H31" s="54">
        <v>0</v>
      </c>
      <c r="I31" s="54">
        <v>9</v>
      </c>
      <c r="J31" s="54">
        <v>1</v>
      </c>
      <c r="K31" s="54">
        <v>4</v>
      </c>
      <c r="L31" s="54">
        <v>0</v>
      </c>
      <c r="M31" s="54">
        <v>5</v>
      </c>
      <c r="N31" s="11">
        <f>SUM(C31:M31)</f>
        <v>55</v>
      </c>
    </row>
    <row r="32" spans="1:14" ht="18" customHeight="1">
      <c r="A32" s="101"/>
      <c r="B32" s="53" t="s">
        <v>25</v>
      </c>
      <c r="C32" s="52">
        <v>3</v>
      </c>
      <c r="D32" s="52">
        <v>3</v>
      </c>
      <c r="E32" s="52">
        <v>6</v>
      </c>
      <c r="F32" s="52">
        <v>3</v>
      </c>
      <c r="G32" s="52">
        <v>6</v>
      </c>
      <c r="H32" s="52">
        <v>0</v>
      </c>
      <c r="I32" s="52">
        <v>4</v>
      </c>
      <c r="J32" s="52">
        <v>2</v>
      </c>
      <c r="K32" s="52">
        <v>1</v>
      </c>
      <c r="L32" s="52">
        <v>0</v>
      </c>
      <c r="M32" s="52">
        <v>0</v>
      </c>
      <c r="N32" s="11">
        <f>SUM(C32:M32)</f>
        <v>28</v>
      </c>
    </row>
    <row r="33" spans="1:14" ht="18" customHeight="1">
      <c r="A33" s="102"/>
      <c r="B33" s="53" t="s">
        <v>26</v>
      </c>
      <c r="C33" s="36">
        <f t="shared" ref="C33:M33" si="6">IF(C31+C32&gt;0, C32/(C31+C32), "-")</f>
        <v>0.375</v>
      </c>
      <c r="D33" s="36">
        <f t="shared" si="6"/>
        <v>0.25</v>
      </c>
      <c r="E33" s="36">
        <f t="shared" si="6"/>
        <v>0.5</v>
      </c>
      <c r="F33" s="36">
        <f t="shared" si="6"/>
        <v>0.25</v>
      </c>
      <c r="G33" s="36">
        <f t="shared" si="6"/>
        <v>0.46153846153846156</v>
      </c>
      <c r="H33" s="36" t="str">
        <f t="shared" si="6"/>
        <v>-</v>
      </c>
      <c r="I33" s="36">
        <f t="shared" si="6"/>
        <v>0.30769230769230771</v>
      </c>
      <c r="J33" s="36">
        <f t="shared" si="6"/>
        <v>0.66666666666666663</v>
      </c>
      <c r="K33" s="36">
        <f t="shared" si="6"/>
        <v>0.2</v>
      </c>
      <c r="L33" s="36" t="str">
        <f t="shared" si="6"/>
        <v>-</v>
      </c>
      <c r="M33" s="36">
        <f t="shared" si="6"/>
        <v>0</v>
      </c>
      <c r="N33" s="40">
        <f>IF(N31+N32&gt;0, N32/(N31+N32), "-")</f>
        <v>0.33734939759036142</v>
      </c>
    </row>
    <row r="34" spans="1:14" ht="18" customHeight="1">
      <c r="A34" s="100">
        <v>44892</v>
      </c>
      <c r="B34" s="51" t="s">
        <v>127</v>
      </c>
      <c r="C34" s="52">
        <v>15</v>
      </c>
      <c r="D34" s="52">
        <v>22</v>
      </c>
      <c r="E34" s="52">
        <v>5</v>
      </c>
      <c r="F34" s="52">
        <v>7</v>
      </c>
      <c r="G34" s="52">
        <v>39</v>
      </c>
      <c r="H34" s="52">
        <v>3</v>
      </c>
      <c r="I34" s="52">
        <v>16</v>
      </c>
      <c r="J34" s="52">
        <v>0</v>
      </c>
      <c r="K34" s="52">
        <v>10</v>
      </c>
      <c r="L34" s="52">
        <v>0</v>
      </c>
      <c r="M34" s="52">
        <v>9</v>
      </c>
      <c r="N34" s="11">
        <f>SUM(C34:M34)</f>
        <v>126</v>
      </c>
    </row>
    <row r="35" spans="1:14" ht="18" customHeight="1">
      <c r="A35" s="101"/>
      <c r="B35" s="53" t="s">
        <v>24</v>
      </c>
      <c r="C35" s="54">
        <v>7</v>
      </c>
      <c r="D35" s="54">
        <v>15</v>
      </c>
      <c r="E35" s="54">
        <v>4</v>
      </c>
      <c r="F35" s="54">
        <v>5</v>
      </c>
      <c r="G35" s="54">
        <v>24</v>
      </c>
      <c r="H35" s="54">
        <v>3</v>
      </c>
      <c r="I35" s="54">
        <v>10</v>
      </c>
      <c r="J35" s="54">
        <v>0</v>
      </c>
      <c r="K35" s="54">
        <v>9</v>
      </c>
      <c r="L35" s="54">
        <v>0</v>
      </c>
      <c r="M35" s="54">
        <v>9</v>
      </c>
      <c r="N35" s="11">
        <f>SUM(C35:M35)</f>
        <v>86</v>
      </c>
    </row>
    <row r="36" spans="1:14" ht="18" customHeight="1">
      <c r="A36" s="101"/>
      <c r="B36" s="53" t="s">
        <v>25</v>
      </c>
      <c r="C36" s="52">
        <v>8</v>
      </c>
      <c r="D36" s="52">
        <v>7</v>
      </c>
      <c r="E36" s="52">
        <v>1</v>
      </c>
      <c r="F36" s="52">
        <v>2</v>
      </c>
      <c r="G36" s="52">
        <v>15</v>
      </c>
      <c r="H36" s="52">
        <v>0</v>
      </c>
      <c r="I36" s="52">
        <v>6</v>
      </c>
      <c r="J36" s="52">
        <v>0</v>
      </c>
      <c r="K36" s="52">
        <v>1</v>
      </c>
      <c r="L36" s="52">
        <v>0</v>
      </c>
      <c r="M36" s="52">
        <v>0</v>
      </c>
      <c r="N36" s="11">
        <f>SUM(C36:M36)</f>
        <v>40</v>
      </c>
    </row>
    <row r="37" spans="1:14" ht="18" customHeight="1">
      <c r="A37" s="102"/>
      <c r="B37" s="53" t="s">
        <v>26</v>
      </c>
      <c r="C37" s="36">
        <f t="shared" ref="C37:M37" si="7">IF(C35+C36&gt;0, C36/(C35+C36), "-")</f>
        <v>0.53333333333333333</v>
      </c>
      <c r="D37" s="36">
        <f t="shared" si="7"/>
        <v>0.31818181818181818</v>
      </c>
      <c r="E37" s="36">
        <f t="shared" si="7"/>
        <v>0.2</v>
      </c>
      <c r="F37" s="36">
        <f t="shared" si="7"/>
        <v>0.2857142857142857</v>
      </c>
      <c r="G37" s="36">
        <f t="shared" si="7"/>
        <v>0.38461538461538464</v>
      </c>
      <c r="H37" s="36">
        <f t="shared" si="7"/>
        <v>0</v>
      </c>
      <c r="I37" s="36">
        <f t="shared" si="7"/>
        <v>0.375</v>
      </c>
      <c r="J37" s="36" t="str">
        <f t="shared" si="7"/>
        <v>-</v>
      </c>
      <c r="K37" s="36">
        <f t="shared" si="7"/>
        <v>0.1</v>
      </c>
      <c r="L37" s="36" t="str">
        <f t="shared" si="7"/>
        <v>-</v>
      </c>
      <c r="M37" s="36">
        <f t="shared" si="7"/>
        <v>0</v>
      </c>
      <c r="N37" s="40">
        <f>IF(N35+N36&gt;0, N36/(N35+N36), "-")</f>
        <v>0.31746031746031744</v>
      </c>
    </row>
    <row r="38" spans="1:14" ht="18" customHeight="1">
      <c r="A38" s="100">
        <v>44893</v>
      </c>
      <c r="B38" s="51" t="s">
        <v>127</v>
      </c>
      <c r="C38" s="52">
        <v>25</v>
      </c>
      <c r="D38" s="52">
        <v>14</v>
      </c>
      <c r="E38" s="52">
        <v>9</v>
      </c>
      <c r="F38" s="52">
        <v>27</v>
      </c>
      <c r="G38" s="52">
        <v>52</v>
      </c>
      <c r="H38" s="52">
        <v>0</v>
      </c>
      <c r="I38" s="52">
        <v>27</v>
      </c>
      <c r="J38" s="52">
        <v>0</v>
      </c>
      <c r="K38" s="52">
        <v>42</v>
      </c>
      <c r="L38" s="52">
        <v>0</v>
      </c>
      <c r="M38" s="52">
        <v>5</v>
      </c>
      <c r="N38" s="11">
        <f>SUM(C38:M38)</f>
        <v>201</v>
      </c>
    </row>
    <row r="39" spans="1:14" ht="18" customHeight="1">
      <c r="A39" s="101"/>
      <c r="B39" s="53" t="s">
        <v>24</v>
      </c>
      <c r="C39" s="54">
        <v>21</v>
      </c>
      <c r="D39" s="54">
        <v>9</v>
      </c>
      <c r="E39" s="54">
        <v>7</v>
      </c>
      <c r="F39" s="54">
        <v>24</v>
      </c>
      <c r="G39" s="54">
        <v>40</v>
      </c>
      <c r="H39" s="54">
        <v>0</v>
      </c>
      <c r="I39" s="54">
        <v>18</v>
      </c>
      <c r="J39" s="54">
        <v>0</v>
      </c>
      <c r="K39" s="54">
        <v>38</v>
      </c>
      <c r="L39" s="54">
        <v>0</v>
      </c>
      <c r="M39" s="54">
        <v>5</v>
      </c>
      <c r="N39" s="11">
        <f>SUM(C39:M39)</f>
        <v>162</v>
      </c>
    </row>
    <row r="40" spans="1:14" ht="18" customHeight="1">
      <c r="A40" s="101"/>
      <c r="B40" s="53" t="s">
        <v>25</v>
      </c>
      <c r="C40" s="52">
        <v>4</v>
      </c>
      <c r="D40" s="52">
        <v>5</v>
      </c>
      <c r="E40" s="52">
        <v>2</v>
      </c>
      <c r="F40" s="52">
        <v>3</v>
      </c>
      <c r="G40" s="52">
        <v>12</v>
      </c>
      <c r="H40" s="52">
        <v>0</v>
      </c>
      <c r="I40" s="52">
        <v>9</v>
      </c>
      <c r="J40" s="52">
        <v>0</v>
      </c>
      <c r="K40" s="52">
        <v>4</v>
      </c>
      <c r="L40" s="52">
        <v>0</v>
      </c>
      <c r="M40" s="52">
        <v>0</v>
      </c>
      <c r="N40" s="11">
        <f>SUM(C40:M40)</f>
        <v>39</v>
      </c>
    </row>
    <row r="41" spans="1:14" ht="18" customHeight="1">
      <c r="A41" s="102"/>
      <c r="B41" s="53" t="s">
        <v>26</v>
      </c>
      <c r="C41" s="36">
        <f t="shared" ref="C41:M41" si="8">IF(C39+C40&gt;0, C40/(C39+C40), "-")</f>
        <v>0.16</v>
      </c>
      <c r="D41" s="36">
        <f t="shared" si="8"/>
        <v>0.35714285714285715</v>
      </c>
      <c r="E41" s="36">
        <f t="shared" si="8"/>
        <v>0.22222222222222221</v>
      </c>
      <c r="F41" s="36">
        <f t="shared" si="8"/>
        <v>0.1111111111111111</v>
      </c>
      <c r="G41" s="36">
        <f t="shared" si="8"/>
        <v>0.23076923076923078</v>
      </c>
      <c r="H41" s="36" t="str">
        <f t="shared" si="8"/>
        <v>-</v>
      </c>
      <c r="I41" s="36">
        <f t="shared" si="8"/>
        <v>0.33333333333333331</v>
      </c>
      <c r="J41" s="36" t="str">
        <f t="shared" si="8"/>
        <v>-</v>
      </c>
      <c r="K41" s="36">
        <f t="shared" si="8"/>
        <v>9.5238095238095233E-2</v>
      </c>
      <c r="L41" s="36" t="str">
        <f t="shared" si="8"/>
        <v>-</v>
      </c>
      <c r="M41" s="36">
        <f t="shared" si="8"/>
        <v>0</v>
      </c>
      <c r="N41" s="40">
        <f>IF(N39+N40&gt;0, N40/(N39+N40), "-")</f>
        <v>0.19402985074626866</v>
      </c>
    </row>
    <row r="42" spans="1:14" ht="18" customHeight="1">
      <c r="A42" s="100">
        <v>44894</v>
      </c>
      <c r="B42" s="51" t="s">
        <v>127</v>
      </c>
      <c r="C42" s="52">
        <v>23</v>
      </c>
      <c r="D42" s="52">
        <v>18</v>
      </c>
      <c r="E42" s="52">
        <v>14</v>
      </c>
      <c r="F42" s="52">
        <v>21</v>
      </c>
      <c r="G42" s="52">
        <v>54</v>
      </c>
      <c r="H42" s="52">
        <v>3</v>
      </c>
      <c r="I42" s="52">
        <v>29</v>
      </c>
      <c r="J42" s="52">
        <v>1</v>
      </c>
      <c r="K42" s="52">
        <v>29</v>
      </c>
      <c r="L42" s="52">
        <v>0</v>
      </c>
      <c r="M42" s="52">
        <v>7</v>
      </c>
      <c r="N42" s="11">
        <f>SUM(C42:M42)</f>
        <v>199</v>
      </c>
    </row>
    <row r="43" spans="1:14" ht="18" customHeight="1">
      <c r="A43" s="101"/>
      <c r="B43" s="53" t="s">
        <v>24</v>
      </c>
      <c r="C43" s="54">
        <v>18</v>
      </c>
      <c r="D43" s="54">
        <v>15</v>
      </c>
      <c r="E43" s="54">
        <v>9</v>
      </c>
      <c r="F43" s="54">
        <v>14</v>
      </c>
      <c r="G43" s="54">
        <v>41</v>
      </c>
      <c r="H43" s="54">
        <v>2</v>
      </c>
      <c r="I43" s="54">
        <v>14</v>
      </c>
      <c r="J43" s="54">
        <v>1</v>
      </c>
      <c r="K43" s="54">
        <v>23</v>
      </c>
      <c r="L43" s="54">
        <v>0</v>
      </c>
      <c r="M43" s="54">
        <v>7</v>
      </c>
      <c r="N43" s="11">
        <f>SUM(C43:M43)</f>
        <v>144</v>
      </c>
    </row>
    <row r="44" spans="1:14" ht="18" customHeight="1">
      <c r="A44" s="101"/>
      <c r="B44" s="53" t="s">
        <v>25</v>
      </c>
      <c r="C44" s="52">
        <v>5</v>
      </c>
      <c r="D44" s="52">
        <v>3</v>
      </c>
      <c r="E44" s="52">
        <v>5</v>
      </c>
      <c r="F44" s="52">
        <v>7</v>
      </c>
      <c r="G44" s="52">
        <v>13</v>
      </c>
      <c r="H44" s="52">
        <v>1</v>
      </c>
      <c r="I44" s="52">
        <v>15</v>
      </c>
      <c r="J44" s="52">
        <v>0</v>
      </c>
      <c r="K44" s="52">
        <v>6</v>
      </c>
      <c r="L44" s="52">
        <v>0</v>
      </c>
      <c r="M44" s="52">
        <v>0</v>
      </c>
      <c r="N44" s="11">
        <f>SUM(C44:M44)</f>
        <v>55</v>
      </c>
    </row>
    <row r="45" spans="1:14" ht="18" customHeight="1">
      <c r="A45" s="102"/>
      <c r="B45" s="53" t="s">
        <v>26</v>
      </c>
      <c r="C45" s="36">
        <f t="shared" ref="C45:M45" si="9">IF(C43+C44&gt;0, C44/(C43+C44), "-")</f>
        <v>0.21739130434782608</v>
      </c>
      <c r="D45" s="36">
        <f t="shared" si="9"/>
        <v>0.16666666666666666</v>
      </c>
      <c r="E45" s="36">
        <f t="shared" si="9"/>
        <v>0.35714285714285715</v>
      </c>
      <c r="F45" s="36">
        <f t="shared" si="9"/>
        <v>0.33333333333333331</v>
      </c>
      <c r="G45" s="36">
        <f t="shared" si="9"/>
        <v>0.24074074074074073</v>
      </c>
      <c r="H45" s="36">
        <f t="shared" si="9"/>
        <v>0.33333333333333331</v>
      </c>
      <c r="I45" s="36">
        <f t="shared" si="9"/>
        <v>0.51724137931034486</v>
      </c>
      <c r="J45" s="36">
        <f t="shared" si="9"/>
        <v>0</v>
      </c>
      <c r="K45" s="36">
        <f t="shared" si="9"/>
        <v>0.20689655172413793</v>
      </c>
      <c r="L45" s="36" t="str">
        <f t="shared" si="9"/>
        <v>-</v>
      </c>
      <c r="M45" s="36">
        <f t="shared" si="9"/>
        <v>0</v>
      </c>
      <c r="N45" s="40">
        <f>IF(N43+N44&gt;0, N44/(N43+N44), "-")</f>
        <v>0.27638190954773867</v>
      </c>
    </row>
    <row r="46" spans="1:14" ht="18" customHeight="1">
      <c r="A46" s="100">
        <v>44895</v>
      </c>
      <c r="B46" s="51" t="s">
        <v>127</v>
      </c>
      <c r="C46" s="52">
        <v>19</v>
      </c>
      <c r="D46" s="52">
        <v>18</v>
      </c>
      <c r="E46" s="52">
        <v>19</v>
      </c>
      <c r="F46" s="52">
        <v>26</v>
      </c>
      <c r="G46" s="52">
        <v>52</v>
      </c>
      <c r="H46" s="52">
        <v>1</v>
      </c>
      <c r="I46" s="52">
        <v>49</v>
      </c>
      <c r="J46" s="52">
        <v>0</v>
      </c>
      <c r="K46" s="52">
        <v>33</v>
      </c>
      <c r="L46" s="52">
        <v>1</v>
      </c>
      <c r="M46" s="52">
        <v>10</v>
      </c>
      <c r="N46" s="11">
        <f>SUM(C46:M46)</f>
        <v>228</v>
      </c>
    </row>
    <row r="47" spans="1:14" ht="18" customHeight="1">
      <c r="A47" s="101"/>
      <c r="B47" s="53" t="s">
        <v>24</v>
      </c>
      <c r="C47" s="54">
        <v>11</v>
      </c>
      <c r="D47" s="54">
        <v>14</v>
      </c>
      <c r="E47" s="54">
        <v>16</v>
      </c>
      <c r="F47" s="54">
        <v>24</v>
      </c>
      <c r="G47" s="54">
        <v>38</v>
      </c>
      <c r="H47" s="54">
        <v>1</v>
      </c>
      <c r="I47" s="54">
        <v>38</v>
      </c>
      <c r="J47" s="54">
        <v>0</v>
      </c>
      <c r="K47" s="54">
        <v>31</v>
      </c>
      <c r="L47" s="54">
        <v>1</v>
      </c>
      <c r="M47" s="54">
        <v>10</v>
      </c>
      <c r="N47" s="11">
        <f>SUM(C47:M47)</f>
        <v>184</v>
      </c>
    </row>
    <row r="48" spans="1:14" ht="18" customHeight="1">
      <c r="A48" s="101"/>
      <c r="B48" s="53" t="s">
        <v>25</v>
      </c>
      <c r="C48" s="52">
        <v>8</v>
      </c>
      <c r="D48" s="52">
        <v>4</v>
      </c>
      <c r="E48" s="52">
        <v>3</v>
      </c>
      <c r="F48" s="52">
        <v>2</v>
      </c>
      <c r="G48" s="52">
        <v>14</v>
      </c>
      <c r="H48" s="52">
        <v>0</v>
      </c>
      <c r="I48" s="52">
        <v>11</v>
      </c>
      <c r="J48" s="52">
        <v>0</v>
      </c>
      <c r="K48" s="52">
        <v>2</v>
      </c>
      <c r="L48" s="52">
        <v>0</v>
      </c>
      <c r="M48" s="52">
        <v>0</v>
      </c>
      <c r="N48" s="11">
        <f>SUM(C48:M48)</f>
        <v>44</v>
      </c>
    </row>
    <row r="49" spans="1:14" ht="18" customHeight="1">
      <c r="A49" s="102"/>
      <c r="B49" s="53" t="s">
        <v>26</v>
      </c>
      <c r="C49" s="36">
        <f t="shared" ref="C49:M49" si="10">IF(C47+C48&gt;0, C48/(C47+C48), "-")</f>
        <v>0.42105263157894735</v>
      </c>
      <c r="D49" s="36">
        <f t="shared" si="10"/>
        <v>0.22222222222222221</v>
      </c>
      <c r="E49" s="36">
        <f t="shared" si="10"/>
        <v>0.15789473684210525</v>
      </c>
      <c r="F49" s="36">
        <f t="shared" si="10"/>
        <v>7.6923076923076927E-2</v>
      </c>
      <c r="G49" s="36">
        <f t="shared" si="10"/>
        <v>0.26923076923076922</v>
      </c>
      <c r="H49" s="36">
        <f t="shared" si="10"/>
        <v>0</v>
      </c>
      <c r="I49" s="36">
        <f t="shared" si="10"/>
        <v>0.22448979591836735</v>
      </c>
      <c r="J49" s="36" t="str">
        <f t="shared" si="10"/>
        <v>-</v>
      </c>
      <c r="K49" s="36">
        <f t="shared" si="10"/>
        <v>6.0606060606060608E-2</v>
      </c>
      <c r="L49" s="36">
        <f t="shared" si="10"/>
        <v>0</v>
      </c>
      <c r="M49" s="36">
        <f t="shared" si="10"/>
        <v>0</v>
      </c>
      <c r="N49" s="40">
        <f>IF(N47+N48&gt;0, N48/(N47+N48), "-")</f>
        <v>0.19298245614035087</v>
      </c>
    </row>
    <row r="50" spans="1:14" ht="18" customHeight="1">
      <c r="A50" s="112" t="s">
        <v>32</v>
      </c>
      <c r="B50" s="113"/>
      <c r="C50" s="104" t="s">
        <v>171</v>
      </c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5"/>
    </row>
    <row r="51" spans="1:14" ht="18" customHeight="1">
      <c r="A51" s="114"/>
      <c r="B51" s="115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8"/>
    </row>
    <row r="52" spans="1:14" ht="18" customHeight="1">
      <c r="A52" s="116"/>
      <c r="B52" s="117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4"/>
    </row>
    <row r="53" spans="1:14" ht="18" customHeight="1"/>
    <row r="54" spans="1:14" ht="18" customHeight="1"/>
    <row r="55" spans="1:14" ht="18" customHeight="1"/>
    <row r="56" spans="1:14" ht="18" customHeight="1"/>
    <row r="57" spans="1:14" ht="18" customHeight="1"/>
    <row r="58" spans="1:14" ht="18" customHeight="1"/>
    <row r="59" spans="1:14" ht="18" customHeight="1"/>
    <row r="60" spans="1:14" ht="18" customHeight="1"/>
    <row r="61" spans="1:14" ht="18" customHeight="1"/>
    <row r="62" spans="1:14" ht="18" customHeight="1"/>
    <row r="63" spans="1:14" ht="18" customHeight="1"/>
    <row r="64" spans="1:1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</sheetData>
  <mergeCells count="15">
    <mergeCell ref="C50:N52"/>
    <mergeCell ref="A1:N1"/>
    <mergeCell ref="A3:A5"/>
    <mergeCell ref="A6:A9"/>
    <mergeCell ref="A10:A13"/>
    <mergeCell ref="A14:A17"/>
    <mergeCell ref="A18:A21"/>
    <mergeCell ref="A22:A25"/>
    <mergeCell ref="A26:A29"/>
    <mergeCell ref="A30:A33"/>
    <mergeCell ref="A34:A37"/>
    <mergeCell ref="A50:B52"/>
    <mergeCell ref="A38:A41"/>
    <mergeCell ref="A42:A45"/>
    <mergeCell ref="A46:A49"/>
  </mergeCells>
  <phoneticPr fontId="6" type="noConversion"/>
  <conditionalFormatting sqref="C33:M33 C37:M37 C41:M41 C45:M45 C49:M49">
    <cfRule type="cellIs" priority="81" stopIfTrue="1" operator="equal">
      <formula>"-"</formula>
    </cfRule>
    <cfRule type="cellIs" dxfId="102" priority="82" operator="greaterThan">
      <formula>$N33*1.2</formula>
    </cfRule>
  </conditionalFormatting>
  <conditionalFormatting sqref="C29:M29">
    <cfRule type="cellIs" priority="75" stopIfTrue="1" operator="equal">
      <formula>"-"</formula>
    </cfRule>
    <cfRule type="cellIs" dxfId="101" priority="76" operator="greaterThan">
      <formula>$N29*1.2</formula>
    </cfRule>
  </conditionalFormatting>
  <conditionalFormatting sqref="C5:L5">
    <cfRule type="cellIs" dxfId="100" priority="70" operator="greaterThan">
      <formula>0</formula>
    </cfRule>
  </conditionalFormatting>
  <conditionalFormatting sqref="C4:L4">
    <cfRule type="cellIs" dxfId="99" priority="69" operator="greaterThan">
      <formula>0</formula>
    </cfRule>
  </conditionalFormatting>
  <conditionalFormatting sqref="N5">
    <cfRule type="cellIs" dxfId="98" priority="68" operator="greaterThan">
      <formula>0</formula>
    </cfRule>
  </conditionalFormatting>
  <conditionalFormatting sqref="N4">
    <cfRule type="cellIs" dxfId="97" priority="67" operator="greaterThan">
      <formula>0</formula>
    </cfRule>
  </conditionalFormatting>
  <conditionalFormatting sqref="C21:M21">
    <cfRule type="cellIs" priority="65" stopIfTrue="1" operator="equal">
      <formula>"-"</formula>
    </cfRule>
    <cfRule type="cellIs" dxfId="96" priority="66" operator="greaterThan">
      <formula>$N21*1.2</formula>
    </cfRule>
  </conditionalFormatting>
  <conditionalFormatting sqref="C25:M25">
    <cfRule type="cellIs" priority="59" stopIfTrue="1" operator="equal">
      <formula>"-"</formula>
    </cfRule>
    <cfRule type="cellIs" dxfId="95" priority="60" operator="greaterThan">
      <formula>$N25*1.2</formula>
    </cfRule>
  </conditionalFormatting>
  <conditionalFormatting sqref="C17:M17">
    <cfRule type="cellIs" priority="53" stopIfTrue="1" operator="equal">
      <formula>"-"</formula>
    </cfRule>
    <cfRule type="cellIs" dxfId="94" priority="54" operator="greaterThan">
      <formula>$N17*1.2</formula>
    </cfRule>
  </conditionalFormatting>
  <conditionalFormatting sqref="C13:M13">
    <cfRule type="cellIs" priority="47" stopIfTrue="1" operator="equal">
      <formula>"-"</formula>
    </cfRule>
    <cfRule type="cellIs" dxfId="93" priority="48" operator="greaterThan">
      <formula>$N13*1.2</formula>
    </cfRule>
  </conditionalFormatting>
  <conditionalFormatting sqref="C9:M9">
    <cfRule type="cellIs" priority="41" stopIfTrue="1" operator="equal">
      <formula>"-"</formula>
    </cfRule>
    <cfRule type="cellIs" dxfId="92" priority="42" operator="greaterThan">
      <formula>$N9*1.2</formula>
    </cfRule>
  </conditionalFormatting>
  <conditionalFormatting sqref="C10:M10">
    <cfRule type="top10" dxfId="91" priority="2406" rank="3"/>
  </conditionalFormatting>
  <conditionalFormatting sqref="C11:M11">
    <cfRule type="top10" dxfId="90" priority="2408" rank="3"/>
  </conditionalFormatting>
  <conditionalFormatting sqref="C12:M12">
    <cfRule type="top10" dxfId="89" priority="2409" rank="3"/>
  </conditionalFormatting>
  <conditionalFormatting sqref="C14:M14">
    <cfRule type="top10" dxfId="88" priority="33" rank="3"/>
  </conditionalFormatting>
  <conditionalFormatting sqref="C15:M15">
    <cfRule type="top10" dxfId="87" priority="35" rank="3"/>
  </conditionalFormatting>
  <conditionalFormatting sqref="C16:M16">
    <cfRule type="top10" dxfId="86" priority="36" rank="3"/>
  </conditionalFormatting>
  <conditionalFormatting sqref="C18:M18">
    <cfRule type="top10" dxfId="85" priority="29" rank="3"/>
  </conditionalFormatting>
  <conditionalFormatting sqref="C19:M19">
    <cfRule type="top10" dxfId="84" priority="31" rank="3"/>
  </conditionalFormatting>
  <conditionalFormatting sqref="C20:M20">
    <cfRule type="top10" dxfId="83" priority="32" rank="3"/>
  </conditionalFormatting>
  <conditionalFormatting sqref="C22:M22">
    <cfRule type="top10" dxfId="82" priority="25" rank="3"/>
  </conditionalFormatting>
  <conditionalFormatting sqref="C23:M23">
    <cfRule type="top10" dxfId="81" priority="27" rank="3"/>
  </conditionalFormatting>
  <conditionalFormatting sqref="C24:M24">
    <cfRule type="top10" dxfId="80" priority="28" rank="3"/>
  </conditionalFormatting>
  <conditionalFormatting sqref="C26:M26">
    <cfRule type="top10" dxfId="79" priority="21" rank="3"/>
  </conditionalFormatting>
  <conditionalFormatting sqref="C27:M27">
    <cfRule type="top10" dxfId="78" priority="23" rank="3"/>
  </conditionalFormatting>
  <conditionalFormatting sqref="C28:M28">
    <cfRule type="top10" dxfId="77" priority="24" rank="3"/>
  </conditionalFormatting>
  <conditionalFormatting sqref="C30:M30">
    <cfRule type="top10" dxfId="76" priority="17" rank="3"/>
  </conditionalFormatting>
  <conditionalFormatting sqref="C31:M31">
    <cfRule type="top10" dxfId="75" priority="19" rank="3"/>
  </conditionalFormatting>
  <conditionalFormatting sqref="C32:M32">
    <cfRule type="top10" dxfId="74" priority="20" rank="3"/>
  </conditionalFormatting>
  <conditionalFormatting sqref="C6:M6">
    <cfRule type="top10" dxfId="73" priority="13" rank="3"/>
  </conditionalFormatting>
  <conditionalFormatting sqref="C7:M7">
    <cfRule type="top10" dxfId="72" priority="15" rank="3"/>
  </conditionalFormatting>
  <conditionalFormatting sqref="C8:M8">
    <cfRule type="top10" dxfId="71" priority="16" rank="3"/>
  </conditionalFormatting>
  <conditionalFormatting sqref="C34:M34">
    <cfRule type="top10" dxfId="70" priority="10" rank="3"/>
  </conditionalFormatting>
  <conditionalFormatting sqref="C35:M35">
    <cfRule type="top10" dxfId="69" priority="11" rank="3"/>
  </conditionalFormatting>
  <conditionalFormatting sqref="C36:M36">
    <cfRule type="top10" dxfId="68" priority="12" rank="3"/>
  </conditionalFormatting>
  <conditionalFormatting sqref="C38:M38">
    <cfRule type="top10" dxfId="67" priority="7" rank="3"/>
  </conditionalFormatting>
  <conditionalFormatting sqref="C39:M39">
    <cfRule type="top10" dxfId="66" priority="8" rank="3"/>
  </conditionalFormatting>
  <conditionalFormatting sqref="C40:M40">
    <cfRule type="top10" dxfId="65" priority="9" rank="3"/>
  </conditionalFormatting>
  <conditionalFormatting sqref="C42:M42">
    <cfRule type="top10" dxfId="64" priority="4" rank="3"/>
  </conditionalFormatting>
  <conditionalFormatting sqref="C43:M43">
    <cfRule type="top10" dxfId="63" priority="5" rank="3"/>
  </conditionalFormatting>
  <conditionalFormatting sqref="C44:M44">
    <cfRule type="top10" dxfId="62" priority="6" rank="3"/>
  </conditionalFormatting>
  <conditionalFormatting sqref="C46:M46">
    <cfRule type="top10" dxfId="61" priority="1" rank="3"/>
  </conditionalFormatting>
  <conditionalFormatting sqref="C47:M47">
    <cfRule type="top10" dxfId="60" priority="2" rank="3"/>
  </conditionalFormatting>
  <conditionalFormatting sqref="C48:M48">
    <cfRule type="top10" dxfId="59" priority="3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E3275AC-D657-7B42-B380-26D57ECCEF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'重-深圳2'!E7:E13</xm:f>
              <xm:sqref>C3</xm:sqref>
            </x14:sparkline>
            <x14:sparkline>
              <xm:f>'重-深圳2'!F7:F13</xm:f>
              <xm:sqref>D3</xm:sqref>
            </x14:sparkline>
            <x14:sparkline>
              <xm:f>'重-深圳2'!G7:G13</xm:f>
              <xm:sqref>E3</xm:sqref>
            </x14:sparkline>
            <x14:sparkline>
              <xm:f>'重-深圳2'!H7:H13</xm:f>
              <xm:sqref>F3</xm:sqref>
            </x14:sparkline>
            <x14:sparkline>
              <xm:f>'重-深圳2'!I7:I13</xm:f>
              <xm:sqref>G3</xm:sqref>
            </x14:sparkline>
            <x14:sparkline>
              <xm:f>'重-深圳2'!J7:J13</xm:f>
              <xm:sqref>H3</xm:sqref>
            </x14:sparkline>
            <x14:sparkline>
              <xm:f>'重-深圳2'!K7:K13</xm:f>
              <xm:sqref>I3</xm:sqref>
            </x14:sparkline>
            <x14:sparkline>
              <xm:f>'重-深圳2'!L7:L13</xm:f>
              <xm:sqref>J3</xm:sqref>
            </x14:sparkline>
            <x14:sparkline>
              <xm:f>'重-深圳2'!M7:M13</xm:f>
              <xm:sqref>K3</xm:sqref>
            </x14:sparkline>
            <x14:sparkline>
              <xm:f>'重-深圳2'!N7:N13</xm:f>
              <xm:sqref>L3</xm:sqref>
            </x14:sparkline>
            <x14:sparkline>
              <xm:f>'重-深圳2'!O7:O13</xm:f>
              <xm:sqref>M3</xm:sqref>
            </x14:sparkline>
          </x14:sparklines>
        </x14:sparklineGroup>
        <x14:sparklineGroup displayEmptyCellsAs="gap" xr2:uid="{4C22C7A2-1FCB-8443-BC5E-0375C7D373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'重-深圳2'!B7:B13</xm:f>
              <xm:sqref>N3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505C-146E-C14B-90DE-E48057BFC2FF}">
  <dimension ref="A1:O13"/>
  <sheetViews>
    <sheetView workbookViewId="0">
      <pane ySplit="2" topLeftCell="A3" activePane="bottomLeft" state="frozen"/>
      <selection pane="bottomLeft" activeCell="R22" sqref="R22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9" width="5" customWidth="1"/>
    <col min="10" max="11" width="6" customWidth="1"/>
    <col min="12" max="13" width="5" customWidth="1"/>
    <col min="14" max="15" width="6.83203125" customWidth="1"/>
  </cols>
  <sheetData>
    <row r="1" spans="1:15" ht="23" customHeight="1">
      <c r="A1" s="129" t="s">
        <v>115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</row>
    <row r="2" spans="1:15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116</v>
      </c>
      <c r="F2" s="92" t="s">
        <v>117</v>
      </c>
      <c r="G2" s="92" t="s">
        <v>118</v>
      </c>
      <c r="H2" s="92" t="s">
        <v>119</v>
      </c>
      <c r="I2" s="92" t="s">
        <v>120</v>
      </c>
      <c r="J2" s="92" t="s">
        <v>121</v>
      </c>
      <c r="K2" s="92" t="s">
        <v>122</v>
      </c>
      <c r="L2" s="92" t="s">
        <v>123</v>
      </c>
      <c r="M2" s="92" t="s">
        <v>124</v>
      </c>
      <c r="N2" s="92" t="s">
        <v>125</v>
      </c>
      <c r="O2" s="92" t="s">
        <v>126</v>
      </c>
    </row>
    <row r="3" spans="1:15">
      <c r="A3" s="6">
        <v>44885</v>
      </c>
      <c r="B3" s="5">
        <f t="shared" ref="B3:B8" si="0">C3+D3</f>
        <v>20</v>
      </c>
      <c r="C3" s="5">
        <v>6</v>
      </c>
      <c r="D3" s="5">
        <v>14</v>
      </c>
      <c r="E3" s="5">
        <v>3</v>
      </c>
      <c r="F3" s="5">
        <v>3</v>
      </c>
      <c r="G3" s="5">
        <v>2</v>
      </c>
      <c r="H3" s="5">
        <v>1</v>
      </c>
      <c r="I3" s="5">
        <v>3</v>
      </c>
      <c r="J3" s="5">
        <v>0</v>
      </c>
      <c r="K3" s="5">
        <v>4</v>
      </c>
      <c r="L3" s="5">
        <v>1</v>
      </c>
      <c r="M3" s="5">
        <v>2</v>
      </c>
      <c r="N3" s="5">
        <v>0</v>
      </c>
      <c r="O3" s="5">
        <v>1</v>
      </c>
    </row>
    <row r="4" spans="1:15">
      <c r="A4" s="6">
        <v>44886</v>
      </c>
      <c r="B4" s="5">
        <f t="shared" si="0"/>
        <v>30</v>
      </c>
      <c r="C4" s="5">
        <v>16</v>
      </c>
      <c r="D4" s="5">
        <v>14</v>
      </c>
      <c r="E4" s="5">
        <v>0</v>
      </c>
      <c r="F4" s="5">
        <v>6</v>
      </c>
      <c r="G4" s="5">
        <v>5</v>
      </c>
      <c r="H4" s="5">
        <v>2</v>
      </c>
      <c r="I4" s="5">
        <v>3</v>
      </c>
      <c r="J4" s="5">
        <v>0</v>
      </c>
      <c r="K4" s="5">
        <v>10</v>
      </c>
      <c r="L4" s="5">
        <v>1</v>
      </c>
      <c r="M4" s="5">
        <v>1</v>
      </c>
      <c r="N4" s="5">
        <v>0</v>
      </c>
      <c r="O4" s="5">
        <v>2</v>
      </c>
    </row>
    <row r="5" spans="1:15">
      <c r="A5" s="6">
        <v>44887</v>
      </c>
      <c r="B5" s="5">
        <f t="shared" si="0"/>
        <v>40</v>
      </c>
      <c r="C5" s="5">
        <v>15</v>
      </c>
      <c r="D5" s="5">
        <v>25</v>
      </c>
      <c r="E5" s="5">
        <v>0</v>
      </c>
      <c r="F5" s="5">
        <v>15</v>
      </c>
      <c r="G5" s="5">
        <v>6</v>
      </c>
      <c r="H5" s="5">
        <v>1</v>
      </c>
      <c r="I5" s="5">
        <v>6</v>
      </c>
      <c r="J5" s="5">
        <v>0</v>
      </c>
      <c r="K5" s="5">
        <v>10</v>
      </c>
      <c r="L5" s="5">
        <v>0</v>
      </c>
      <c r="M5" s="5">
        <v>0</v>
      </c>
      <c r="N5" s="5">
        <v>0</v>
      </c>
      <c r="O5" s="5">
        <v>2</v>
      </c>
    </row>
    <row r="6" spans="1:15">
      <c r="A6" s="6">
        <v>44888</v>
      </c>
      <c r="B6" s="5">
        <f t="shared" si="0"/>
        <v>66</v>
      </c>
      <c r="C6" s="5">
        <v>33</v>
      </c>
      <c r="D6" s="5">
        <v>33</v>
      </c>
      <c r="E6" s="5">
        <v>5</v>
      </c>
      <c r="F6" s="5">
        <v>24</v>
      </c>
      <c r="G6" s="5">
        <v>4</v>
      </c>
      <c r="H6" s="5">
        <v>4</v>
      </c>
      <c r="I6" s="5">
        <v>8</v>
      </c>
      <c r="J6" s="5">
        <v>0</v>
      </c>
      <c r="K6" s="5">
        <v>15</v>
      </c>
      <c r="L6" s="5">
        <v>2</v>
      </c>
      <c r="M6" s="5">
        <v>0</v>
      </c>
      <c r="N6" s="5">
        <v>0</v>
      </c>
      <c r="O6" s="5">
        <v>4</v>
      </c>
    </row>
    <row r="7" spans="1:15">
      <c r="A7" s="6">
        <v>44889</v>
      </c>
      <c r="B7" s="5">
        <f t="shared" si="0"/>
        <v>43</v>
      </c>
      <c r="C7" s="5">
        <v>28</v>
      </c>
      <c r="D7" s="5">
        <v>15</v>
      </c>
      <c r="E7" s="5">
        <v>3</v>
      </c>
      <c r="F7" s="5">
        <v>17</v>
      </c>
      <c r="G7" s="5">
        <v>2</v>
      </c>
      <c r="H7" s="5">
        <v>3</v>
      </c>
      <c r="I7" s="5">
        <v>6</v>
      </c>
      <c r="J7" s="5">
        <v>0</v>
      </c>
      <c r="K7" s="5">
        <v>6</v>
      </c>
      <c r="L7" s="5">
        <v>0</v>
      </c>
      <c r="M7" s="5">
        <v>2</v>
      </c>
      <c r="N7" s="5">
        <v>0</v>
      </c>
      <c r="O7" s="5">
        <v>4</v>
      </c>
    </row>
    <row r="8" spans="1:15">
      <c r="A8" s="6">
        <v>44890</v>
      </c>
      <c r="B8" s="5">
        <f t="shared" si="0"/>
        <v>51</v>
      </c>
      <c r="C8" s="5">
        <v>24</v>
      </c>
      <c r="D8" s="5">
        <v>27</v>
      </c>
      <c r="E8" s="5">
        <v>3</v>
      </c>
      <c r="F8" s="5">
        <v>17</v>
      </c>
      <c r="G8" s="5">
        <v>0</v>
      </c>
      <c r="H8" s="5">
        <v>7</v>
      </c>
      <c r="I8" s="5">
        <v>9</v>
      </c>
      <c r="J8" s="5">
        <v>0</v>
      </c>
      <c r="K8" s="5">
        <v>10</v>
      </c>
      <c r="L8" s="5">
        <v>0</v>
      </c>
      <c r="M8" s="5">
        <v>3</v>
      </c>
      <c r="N8" s="5">
        <v>0</v>
      </c>
      <c r="O8" s="5">
        <v>2</v>
      </c>
    </row>
    <row r="9" spans="1:15">
      <c r="A9" s="6">
        <v>44891</v>
      </c>
      <c r="B9" s="5">
        <f>C9+D9</f>
        <v>83</v>
      </c>
      <c r="C9" s="5">
        <v>51</v>
      </c>
      <c r="D9" s="5">
        <v>32</v>
      </c>
      <c r="E9" s="5">
        <v>8</v>
      </c>
      <c r="F9" s="5">
        <v>12</v>
      </c>
      <c r="G9" s="5">
        <v>12</v>
      </c>
      <c r="H9" s="5">
        <v>12</v>
      </c>
      <c r="I9" s="5">
        <v>13</v>
      </c>
      <c r="J9" s="5">
        <v>0</v>
      </c>
      <c r="K9" s="5">
        <v>13</v>
      </c>
      <c r="L9" s="5">
        <v>3</v>
      </c>
      <c r="M9" s="5">
        <v>5</v>
      </c>
      <c r="N9" s="5">
        <v>0</v>
      </c>
      <c r="O9" s="5">
        <v>5</v>
      </c>
    </row>
    <row r="10" spans="1:15">
      <c r="A10" s="6">
        <v>44892</v>
      </c>
      <c r="B10" s="5">
        <f t="shared" ref="B10" si="1">C10+D10</f>
        <v>126</v>
      </c>
      <c r="C10" s="5">
        <v>54</v>
      </c>
      <c r="D10" s="5">
        <v>72</v>
      </c>
      <c r="E10" s="5">
        <v>15</v>
      </c>
      <c r="F10" s="5">
        <v>22</v>
      </c>
      <c r="G10" s="5">
        <v>5</v>
      </c>
      <c r="H10" s="5">
        <v>7</v>
      </c>
      <c r="I10" s="5">
        <v>39</v>
      </c>
      <c r="J10" s="5">
        <v>3</v>
      </c>
      <c r="K10" s="5">
        <v>16</v>
      </c>
      <c r="L10" s="5">
        <v>0</v>
      </c>
      <c r="M10" s="5">
        <v>10</v>
      </c>
      <c r="N10" s="5">
        <v>0</v>
      </c>
      <c r="O10" s="5">
        <v>9</v>
      </c>
    </row>
    <row r="11" spans="1:15">
      <c r="A11" s="6">
        <v>44893</v>
      </c>
      <c r="B11" s="5">
        <f>C11+D11</f>
        <v>201</v>
      </c>
      <c r="C11" s="5">
        <v>65</v>
      </c>
      <c r="D11" s="5">
        <v>136</v>
      </c>
      <c r="E11" s="5">
        <v>25</v>
      </c>
      <c r="F11" s="5">
        <v>14</v>
      </c>
      <c r="G11" s="5">
        <v>9</v>
      </c>
      <c r="H11" s="5">
        <v>27</v>
      </c>
      <c r="I11" s="5">
        <v>52</v>
      </c>
      <c r="J11" s="5">
        <v>0</v>
      </c>
      <c r="K11" s="5">
        <v>27</v>
      </c>
      <c r="L11" s="5">
        <v>0</v>
      </c>
      <c r="M11" s="5">
        <v>42</v>
      </c>
      <c r="N11" s="5">
        <v>0</v>
      </c>
      <c r="O11" s="5">
        <v>5</v>
      </c>
    </row>
    <row r="12" spans="1:15">
      <c r="A12" s="6">
        <v>44894</v>
      </c>
      <c r="B12" s="5">
        <f t="shared" ref="B12" si="2">C12+D12</f>
        <v>199</v>
      </c>
      <c r="C12" s="5">
        <v>74</v>
      </c>
      <c r="D12" s="5">
        <v>125</v>
      </c>
      <c r="E12" s="5">
        <v>23</v>
      </c>
      <c r="F12" s="5">
        <v>18</v>
      </c>
      <c r="G12" s="5">
        <v>14</v>
      </c>
      <c r="H12" s="5">
        <v>21</v>
      </c>
      <c r="I12" s="5">
        <v>54</v>
      </c>
      <c r="J12" s="5">
        <v>3</v>
      </c>
      <c r="K12" s="5">
        <v>29</v>
      </c>
      <c r="L12" s="5">
        <v>1</v>
      </c>
      <c r="M12" s="5">
        <v>29</v>
      </c>
      <c r="N12" s="5">
        <v>0</v>
      </c>
      <c r="O12" s="5">
        <v>7</v>
      </c>
    </row>
    <row r="13" spans="1:15">
      <c r="A13" s="6">
        <v>44895</v>
      </c>
      <c r="B13" s="5">
        <f>C13+D13</f>
        <v>228</v>
      </c>
      <c r="C13" s="5">
        <v>87</v>
      </c>
      <c r="D13" s="5">
        <v>141</v>
      </c>
      <c r="E13" s="5">
        <v>19</v>
      </c>
      <c r="F13" s="5">
        <v>18</v>
      </c>
      <c r="G13" s="5">
        <v>19</v>
      </c>
      <c r="H13" s="5">
        <v>26</v>
      </c>
      <c r="I13" s="5">
        <v>52</v>
      </c>
      <c r="J13" s="5">
        <v>1</v>
      </c>
      <c r="K13" s="5">
        <v>49</v>
      </c>
      <c r="L13" s="5">
        <v>0</v>
      </c>
      <c r="M13" s="5">
        <v>33</v>
      </c>
      <c r="N13" s="5">
        <v>1</v>
      </c>
      <c r="O13" s="5">
        <v>10</v>
      </c>
    </row>
  </sheetData>
  <mergeCells count="1">
    <mergeCell ref="A1:O1"/>
  </mergeCells>
  <phoneticPr fontId="6" type="noConversion"/>
  <conditionalFormatting sqref="E3:O13">
    <cfRule type="cellIs" dxfId="58" priority="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3764-C860-EE4F-A019-7BBF3D3D8E54}">
  <dimension ref="A1:AU88"/>
  <sheetViews>
    <sheetView zoomScale="80" zoomScaleNormal="80" workbookViewId="0">
      <pane ySplit="5" topLeftCell="A56" activePane="bottomLeft" state="frozen"/>
      <selection pane="bottomLeft" activeCell="AQ89" sqref="AQ89"/>
    </sheetView>
  </sheetViews>
  <sheetFormatPr baseColWidth="10" defaultRowHeight="15"/>
  <cols>
    <col min="3" max="42" width="7.6640625" customWidth="1"/>
  </cols>
  <sheetData>
    <row r="1" spans="1:47" ht="23" customHeight="1">
      <c r="A1" s="126" t="s">
        <v>130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7"/>
      <c r="AO1" s="127"/>
      <c r="AP1" s="128"/>
    </row>
    <row r="2" spans="1:47" ht="18" customHeight="1">
      <c r="A2" s="17" t="s">
        <v>0</v>
      </c>
      <c r="B2" s="17" t="s">
        <v>1</v>
      </c>
      <c r="C2" s="19" t="s">
        <v>131</v>
      </c>
      <c r="D2" s="19" t="s">
        <v>132</v>
      </c>
      <c r="E2" s="19" t="s">
        <v>133</v>
      </c>
      <c r="F2" s="19" t="s">
        <v>134</v>
      </c>
      <c r="G2" s="19" t="s">
        <v>135</v>
      </c>
      <c r="H2" s="19" t="s">
        <v>136</v>
      </c>
      <c r="I2" s="19" t="s">
        <v>137</v>
      </c>
      <c r="J2" s="19" t="s">
        <v>138</v>
      </c>
      <c r="K2" s="19" t="s">
        <v>139</v>
      </c>
      <c r="L2" s="19" t="s">
        <v>140</v>
      </c>
      <c r="M2" s="19" t="s">
        <v>141</v>
      </c>
      <c r="N2" s="19" t="s">
        <v>142</v>
      </c>
      <c r="O2" s="19" t="s">
        <v>143</v>
      </c>
      <c r="P2" s="19" t="s">
        <v>144</v>
      </c>
      <c r="Q2" s="19" t="s">
        <v>145</v>
      </c>
      <c r="R2" s="19" t="s">
        <v>146</v>
      </c>
      <c r="S2" s="19" t="s">
        <v>147</v>
      </c>
      <c r="T2" s="19" t="s">
        <v>148</v>
      </c>
      <c r="U2" s="19" t="s">
        <v>149</v>
      </c>
      <c r="V2" s="19" t="s">
        <v>150</v>
      </c>
      <c r="W2" s="19" t="s">
        <v>151</v>
      </c>
      <c r="X2" s="19" t="s">
        <v>152</v>
      </c>
      <c r="Y2" s="19" t="s">
        <v>153</v>
      </c>
      <c r="Z2" s="19" t="s">
        <v>154</v>
      </c>
      <c r="AA2" s="19" t="s">
        <v>155</v>
      </c>
      <c r="AB2" s="19" t="s">
        <v>156</v>
      </c>
      <c r="AC2" s="19" t="s">
        <v>157</v>
      </c>
      <c r="AD2" s="19" t="s">
        <v>158</v>
      </c>
      <c r="AE2" s="19" t="s">
        <v>159</v>
      </c>
      <c r="AF2" s="19" t="s">
        <v>160</v>
      </c>
      <c r="AG2" s="19" t="s">
        <v>161</v>
      </c>
      <c r="AH2" s="19" t="s">
        <v>162</v>
      </c>
      <c r="AI2" s="19" t="s">
        <v>163</v>
      </c>
      <c r="AJ2" s="19" t="s">
        <v>164</v>
      </c>
      <c r="AK2" s="19" t="s">
        <v>165</v>
      </c>
      <c r="AL2" s="19" t="s">
        <v>166</v>
      </c>
      <c r="AM2" s="19" t="s">
        <v>167</v>
      </c>
      <c r="AN2" s="19" t="s">
        <v>168</v>
      </c>
      <c r="AO2" s="19" t="s">
        <v>169</v>
      </c>
      <c r="AP2" s="20" t="s">
        <v>29</v>
      </c>
      <c r="AR2" s="96" t="s">
        <v>172</v>
      </c>
      <c r="AS2" s="96" t="s">
        <v>173</v>
      </c>
      <c r="AT2" s="96" t="s">
        <v>174</v>
      </c>
      <c r="AU2" s="96" t="s">
        <v>175</v>
      </c>
    </row>
    <row r="3" spans="1:47" ht="18" customHeight="1">
      <c r="A3" s="135" t="s">
        <v>78</v>
      </c>
      <c r="B3" s="17" t="s">
        <v>30</v>
      </c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20"/>
      <c r="AR3">
        <v>11.17</v>
      </c>
    </row>
    <row r="4" spans="1:47" ht="18" customHeight="1">
      <c r="A4" s="135"/>
      <c r="B4" s="17" t="s">
        <v>36</v>
      </c>
      <c r="C4" s="14">
        <v>0</v>
      </c>
      <c r="D4" s="14">
        <v>5</v>
      </c>
      <c r="E4" s="14">
        <v>0</v>
      </c>
      <c r="F4" s="14">
        <v>5</v>
      </c>
      <c r="G4" s="14">
        <v>0</v>
      </c>
      <c r="H4" s="14">
        <v>6</v>
      </c>
      <c r="I4" s="14">
        <v>0</v>
      </c>
      <c r="J4" s="14">
        <v>0</v>
      </c>
      <c r="K4" s="14">
        <v>4</v>
      </c>
      <c r="L4" s="14">
        <v>4</v>
      </c>
      <c r="M4" s="14">
        <v>4</v>
      </c>
      <c r="N4" s="14">
        <v>1</v>
      </c>
      <c r="O4" s="14">
        <v>6</v>
      </c>
      <c r="P4" s="14">
        <v>9</v>
      </c>
      <c r="Q4" s="14">
        <v>4</v>
      </c>
      <c r="R4" s="14">
        <v>8</v>
      </c>
      <c r="S4" s="14">
        <v>5</v>
      </c>
      <c r="T4" s="14">
        <v>13</v>
      </c>
      <c r="U4" s="14">
        <v>10</v>
      </c>
      <c r="V4" s="14">
        <v>1</v>
      </c>
      <c r="W4" s="14">
        <v>1</v>
      </c>
      <c r="X4" s="14">
        <v>10</v>
      </c>
      <c r="Y4" s="14">
        <v>8</v>
      </c>
      <c r="Z4" s="14">
        <v>2</v>
      </c>
      <c r="AA4" s="14">
        <v>0</v>
      </c>
      <c r="AB4" s="14">
        <v>10</v>
      </c>
      <c r="AC4" s="38" t="s">
        <v>178</v>
      </c>
      <c r="AD4" s="38" t="s">
        <v>178</v>
      </c>
      <c r="AE4" s="14">
        <v>0</v>
      </c>
      <c r="AF4" s="14">
        <v>6</v>
      </c>
      <c r="AG4" s="14">
        <v>6</v>
      </c>
      <c r="AH4" s="14">
        <v>2</v>
      </c>
      <c r="AI4" s="14">
        <v>7</v>
      </c>
      <c r="AJ4" s="14">
        <v>1</v>
      </c>
      <c r="AK4" s="38" t="s">
        <v>178</v>
      </c>
      <c r="AL4" s="14">
        <v>0</v>
      </c>
      <c r="AM4" s="14">
        <v>9</v>
      </c>
      <c r="AN4" s="14">
        <v>6</v>
      </c>
      <c r="AO4" s="14">
        <v>8</v>
      </c>
      <c r="AP4" s="11">
        <f>MIN(C4:AO4)</f>
        <v>0</v>
      </c>
    </row>
    <row r="5" spans="1:47" ht="18" customHeight="1">
      <c r="A5" s="135"/>
      <c r="B5" s="17" t="s">
        <v>38</v>
      </c>
      <c r="C5" s="14" cm="1">
        <f t="array" aca="1" ref="C5" ca="1">_xlfn.DAYS(TODAY(),"2022/11/20")-MAX(('重-重庆2'!E:E&gt;0)*ROW('重-重庆2'!E:E))+2</f>
        <v>0</v>
      </c>
      <c r="D5" s="14" cm="1">
        <f t="array" aca="1" ref="D5" ca="1">_xlfn.DAYS(TODAY(),"2022/11/20")-MAX(('重-重庆2'!F:F&gt;0)*ROW('重-重庆2'!F:F))+2</f>
        <v>0</v>
      </c>
      <c r="E5" s="14" cm="1">
        <f t="array" aca="1" ref="E5" ca="1">_xlfn.DAYS(TODAY(),"2022/11/20")-MAX(('重-重庆2'!G:G&gt;0)*ROW('重-重庆2'!G:G))+2</f>
        <v>0</v>
      </c>
      <c r="F5" s="14" cm="1">
        <f t="array" aca="1" ref="F5" ca="1">_xlfn.DAYS(TODAY(),"2022/11/20")-MAX(('重-重庆2'!H:H&gt;0)*ROW('重-重庆2'!H:H))+2</f>
        <v>0</v>
      </c>
      <c r="G5" s="14" cm="1">
        <f t="array" aca="1" ref="G5" ca="1">_xlfn.DAYS(TODAY(),"2022/11/20")-MAX(('重-重庆2'!I:I&gt;0)*ROW('重-重庆2'!I:I))+2</f>
        <v>0</v>
      </c>
      <c r="H5" s="14" cm="1">
        <f t="array" aca="1" ref="H5" ca="1">_xlfn.DAYS(TODAY(),"2022/11/20")-MAX(('重-重庆2'!J:J&gt;0)*ROW('重-重庆2'!J:J))+2</f>
        <v>0</v>
      </c>
      <c r="I5" s="14" cm="1">
        <f t="array" aca="1" ref="I5" ca="1">_xlfn.DAYS(TODAY(),"2022/11/20")-MAX(('重-重庆2'!K:K&gt;0)*ROW('重-重庆2'!K:K))+2</f>
        <v>0</v>
      </c>
      <c r="J5" s="14" cm="1">
        <f t="array" aca="1" ref="J5" ca="1">_xlfn.DAYS(TODAY(),"2022/11/20")-MAX(('重-重庆2'!L:L&gt;0)*ROW('重-重庆2'!L:L))+2</f>
        <v>0</v>
      </c>
      <c r="K5" s="14" cm="1">
        <f t="array" aca="1" ref="K5" ca="1">_xlfn.DAYS(TODAY(),"2022/11/20")-MAX(('重-重庆2'!M:M&gt;0)*ROW('重-重庆2'!M:M))+2</f>
        <v>0</v>
      </c>
      <c r="L5" s="14" cm="1">
        <f t="array" aca="1" ref="L5" ca="1">_xlfn.DAYS(TODAY(),"2022/11/20")-MAX(('重-重庆2'!N:N&gt;0)*ROW('重-重庆2'!N:N))+2</f>
        <v>0</v>
      </c>
      <c r="M5" s="14" cm="1">
        <f t="array" aca="1" ref="M5" ca="1">_xlfn.DAYS(TODAY(),"2022/11/20")-MAX(('重-重庆2'!O:O&gt;0)*ROW('重-重庆2'!O:O))+2</f>
        <v>0</v>
      </c>
      <c r="N5" s="14" cm="1">
        <f t="array" aca="1" ref="N5" ca="1">_xlfn.DAYS(TODAY(),"2022/11/20")-MAX(('重-重庆2'!P:P&gt;0)*ROW('重-重庆2'!P:P))+2</f>
        <v>0</v>
      </c>
      <c r="O5" s="14" cm="1">
        <f t="array" aca="1" ref="O5" ca="1">_xlfn.DAYS(TODAY(),"2022/11/20")-MAX(('重-重庆2'!Q:Q&gt;0)*ROW('重-重庆2'!Q:Q))+2</f>
        <v>0</v>
      </c>
      <c r="P5" s="14" cm="1">
        <f t="array" aca="1" ref="P5" ca="1">_xlfn.DAYS(TODAY(),"2022/11/20")-MAX(('重-重庆2'!R:R&gt;0)*ROW('重-重庆2'!R:R))+2</f>
        <v>0</v>
      </c>
      <c r="Q5" s="14" cm="1">
        <f t="array" aca="1" ref="Q5" ca="1">_xlfn.DAYS(TODAY(),"2022/11/20")-MAX(('重-重庆2'!S:S&gt;0)*ROW('重-重庆2'!S:S))+2</f>
        <v>0</v>
      </c>
      <c r="R5" s="14" cm="1">
        <f t="array" aca="1" ref="R5" ca="1">_xlfn.DAYS(TODAY(),"2022/11/20")-MAX(('重-重庆2'!T:T&gt;0)*ROW('重-重庆2'!T:T))+2</f>
        <v>0</v>
      </c>
      <c r="S5" s="14" cm="1">
        <f t="array" aca="1" ref="S5" ca="1">_xlfn.DAYS(TODAY(),"2022/11/20")-MAX(('重-重庆2'!U:U&gt;0)*ROW('重-重庆2'!U:U))+2</f>
        <v>0</v>
      </c>
      <c r="T5" s="14" cm="1">
        <f t="array" aca="1" ref="T5" ca="1">_xlfn.DAYS(TODAY(),"2022/11/20")-MAX(('重-重庆2'!V:V&gt;0)*ROW('重-重庆2'!V:V))+2</f>
        <v>0</v>
      </c>
      <c r="U5" s="14" cm="1">
        <f t="array" aca="1" ref="U5" ca="1">_xlfn.DAYS(TODAY(),"2022/11/20")-MAX(('重-重庆2'!W:W&gt;0)*ROW('重-重庆2'!W:W))+2</f>
        <v>0</v>
      </c>
      <c r="V5" s="14" cm="1">
        <f t="array" aca="1" ref="V5" ca="1">_xlfn.DAYS(TODAY(),"2022/11/20")-MAX(('重-重庆2'!X:X&gt;0)*ROW('重-重庆2'!X:X))+2</f>
        <v>0</v>
      </c>
      <c r="W5" s="14" cm="1">
        <f t="array" aca="1" ref="W5" ca="1">_xlfn.DAYS(TODAY(),"2022/11/20")-MAX(('重-重庆2'!Y:Y&gt;0)*ROW('重-重庆2'!Y:Y))+2</f>
        <v>0</v>
      </c>
      <c r="X5" s="14" cm="1">
        <f t="array" aca="1" ref="X5" ca="1">_xlfn.DAYS(TODAY(),"2022/11/20")-MAX(('重-重庆2'!Z:Z&gt;0)*ROW('重-重庆2'!Z:Z))+2</f>
        <v>0</v>
      </c>
      <c r="Y5" s="14" cm="1">
        <f t="array" aca="1" ref="Y5" ca="1">_xlfn.DAYS(TODAY(),"2022/11/20")-MAX(('重-重庆2'!AA:AA&gt;0)*ROW('重-重庆2'!AA:AA))+2</f>
        <v>0</v>
      </c>
      <c r="Z5" s="14" cm="1">
        <f t="array" aca="1" ref="Z5" ca="1">_xlfn.DAYS(TODAY(),"2022/11/20")-MAX(('重-重庆2'!AB:AB&gt;0)*ROW('重-重庆2'!AB:AB))+2</f>
        <v>0</v>
      </c>
      <c r="AA5" s="14" cm="1">
        <f t="array" aca="1" ref="AA5" ca="1">_xlfn.DAYS(TODAY(),"2022/11/20")-MAX(('重-重庆2'!AC:AC&gt;0)*ROW('重-重庆2'!AC:AC))+2</f>
        <v>0</v>
      </c>
      <c r="AB5" s="14" cm="1">
        <f t="array" aca="1" ref="AB5" ca="1">_xlfn.DAYS(TODAY(),"2022/11/20")-MAX(('重-重庆2'!AD:AD&gt;0)*ROW('重-重庆2'!AD:AD))+2</f>
        <v>0</v>
      </c>
      <c r="AC5" s="14" cm="1">
        <f t="array" aca="1" ref="AC5" ca="1">_xlfn.DAYS(TODAY(),"2022/11/20")-MAX(('重-重庆2'!AE:AE&gt;0)*ROW('重-重庆2'!AE:AE))+2</f>
        <v>0</v>
      </c>
      <c r="AD5" s="14" cm="1">
        <f t="array" aca="1" ref="AD5" ca="1">_xlfn.DAYS(TODAY(),"2022/11/20")-MAX(('重-重庆2'!AF:AF&gt;0)*ROW('重-重庆2'!AF:AF))+2</f>
        <v>0</v>
      </c>
      <c r="AE5" s="14" cm="1">
        <f t="array" aca="1" ref="AE5" ca="1">_xlfn.DAYS(TODAY(),"2022/11/20")-MAX(('重-重庆2'!AG:AG&gt;0)*ROW('重-重庆2'!AG:AG))+2</f>
        <v>0</v>
      </c>
      <c r="AF5" s="14" cm="1">
        <f t="array" aca="1" ref="AF5" ca="1">_xlfn.DAYS(TODAY(),"2022/11/20")-MAX(('重-重庆2'!AH:AH&gt;0)*ROW('重-重庆2'!AH:AH))+2</f>
        <v>0</v>
      </c>
      <c r="AG5" s="14" cm="1">
        <f t="array" aca="1" ref="AG5" ca="1">_xlfn.DAYS(TODAY(),"2022/11/20")-MAX(('重-重庆2'!AI:AI&gt;0)*ROW('重-重庆2'!AI:AI))+2</f>
        <v>0</v>
      </c>
      <c r="AH5" s="14" cm="1">
        <f t="array" aca="1" ref="AH5" ca="1">_xlfn.DAYS(TODAY(),"2022/11/20")-MAX(('重-重庆2'!AJ:AJ&gt;0)*ROW('重-重庆2'!AJ:AJ))+2</f>
        <v>0</v>
      </c>
      <c r="AI5" s="14" cm="1">
        <f t="array" aca="1" ref="AI5" ca="1">_xlfn.DAYS(TODAY(),"2022/11/20")-MAX(('重-重庆2'!AK:AK&gt;0)*ROW('重-重庆2'!AK:AK))+2</f>
        <v>0</v>
      </c>
      <c r="AJ5" s="14" cm="1">
        <f t="array" aca="1" ref="AJ5" ca="1">_xlfn.DAYS(TODAY(),"2022/11/20")-MAX(('重-重庆2'!AL:AL&gt;0)*ROW('重-重庆2'!AL:AL))+2</f>
        <v>0</v>
      </c>
      <c r="AK5" s="14" cm="1">
        <f t="array" aca="1" ref="AK5" ca="1">_xlfn.DAYS(TODAY(),"2022/11/20")-MAX(('重-重庆2'!AM:AM&gt;0)*ROW('重-重庆2'!AM:AM))+2</f>
        <v>2</v>
      </c>
      <c r="AL5" s="14" cm="1">
        <f t="array" aca="1" ref="AL5" ca="1">_xlfn.DAYS(TODAY(),"2022/11/20")-MAX(('重-重庆2'!AN:AN&gt;0)*ROW('重-重庆2'!AN:AN))+2</f>
        <v>0</v>
      </c>
      <c r="AM5" s="14" cm="1">
        <f t="array" aca="1" ref="AM5" ca="1">_xlfn.DAYS(TODAY(),"2022/11/20")-MAX(('重-重庆2'!AO:AO&gt;0)*ROW('重-重庆2'!AO:AO))+2</f>
        <v>1</v>
      </c>
      <c r="AN5" s="14" cm="1">
        <f t="array" aca="1" ref="AN5" ca="1">_xlfn.DAYS(TODAY(),"2022/11/20")-MAX(('重-重庆2'!AP:AP&gt;0)*ROW('重-重庆2'!AP:AP))+2</f>
        <v>0</v>
      </c>
      <c r="AO5" s="14" cm="1">
        <f t="array" aca="1" ref="AO5" ca="1">_xlfn.DAYS(TODAY(),"2022/11/20")-MAX(('重-重庆2'!AQ:AQ&gt;0)*ROW('重-重庆2'!AQ:AQ))+2</f>
        <v>0</v>
      </c>
      <c r="AP5" s="11">
        <f ca="1">MIN(C5:AO5)</f>
        <v>0</v>
      </c>
    </row>
    <row r="6" spans="1:47" ht="18" customHeight="1">
      <c r="A6" s="100">
        <v>44885</v>
      </c>
      <c r="B6" s="51" t="s">
        <v>20</v>
      </c>
      <c r="C6" s="52">
        <v>6</v>
      </c>
      <c r="D6" s="52">
        <v>20</v>
      </c>
      <c r="E6" s="52">
        <v>10</v>
      </c>
      <c r="F6" s="52">
        <v>20</v>
      </c>
      <c r="G6" s="52">
        <v>8</v>
      </c>
      <c r="H6" s="52">
        <v>9</v>
      </c>
      <c r="I6" s="52">
        <v>12</v>
      </c>
      <c r="J6" s="52">
        <v>27</v>
      </c>
      <c r="K6" s="52">
        <v>10</v>
      </c>
      <c r="L6" s="52">
        <v>4</v>
      </c>
      <c r="M6" s="52">
        <v>0</v>
      </c>
      <c r="N6" s="52">
        <v>43</v>
      </c>
      <c r="O6" s="52">
        <v>13</v>
      </c>
      <c r="P6" s="52">
        <v>0</v>
      </c>
      <c r="Q6" s="52">
        <v>4</v>
      </c>
      <c r="R6" s="52">
        <v>2</v>
      </c>
      <c r="S6" s="52">
        <v>3</v>
      </c>
      <c r="T6" s="52">
        <v>2</v>
      </c>
      <c r="U6" s="52">
        <v>1</v>
      </c>
      <c r="V6" s="52">
        <v>1</v>
      </c>
      <c r="W6" s="52">
        <v>2</v>
      </c>
      <c r="X6" s="52">
        <v>2</v>
      </c>
      <c r="Y6" s="52">
        <v>8</v>
      </c>
      <c r="Z6" s="52">
        <v>6</v>
      </c>
      <c r="AA6" s="52">
        <v>2</v>
      </c>
      <c r="AB6" s="52">
        <v>1</v>
      </c>
      <c r="AC6" s="52">
        <v>0</v>
      </c>
      <c r="AD6" s="52">
        <v>0</v>
      </c>
      <c r="AE6" s="52">
        <v>1</v>
      </c>
      <c r="AF6" s="52">
        <v>2</v>
      </c>
      <c r="AG6" s="52">
        <v>1</v>
      </c>
      <c r="AH6" s="52">
        <v>0</v>
      </c>
      <c r="AI6" s="52">
        <v>4</v>
      </c>
      <c r="AJ6" s="52">
        <v>2</v>
      </c>
      <c r="AK6" s="52">
        <v>0</v>
      </c>
      <c r="AL6" s="52">
        <v>0</v>
      </c>
      <c r="AM6" s="52">
        <v>2</v>
      </c>
      <c r="AN6" s="52">
        <v>3</v>
      </c>
      <c r="AO6" s="52">
        <v>0</v>
      </c>
      <c r="AP6" s="11">
        <f>SUM(C6:AO6)</f>
        <v>231</v>
      </c>
    </row>
    <row r="7" spans="1:47" ht="18" customHeight="1">
      <c r="A7" s="101"/>
      <c r="B7" s="53" t="s">
        <v>21</v>
      </c>
      <c r="C7" s="54">
        <v>44</v>
      </c>
      <c r="D7" s="54">
        <v>39</v>
      </c>
      <c r="E7" s="54">
        <v>496</v>
      </c>
      <c r="F7" s="54">
        <v>130</v>
      </c>
      <c r="G7" s="54">
        <v>1036</v>
      </c>
      <c r="H7" s="54">
        <v>369</v>
      </c>
      <c r="I7" s="54">
        <v>1307</v>
      </c>
      <c r="J7" s="54">
        <v>58</v>
      </c>
      <c r="K7" s="54">
        <v>77</v>
      </c>
      <c r="L7" s="54">
        <v>15</v>
      </c>
      <c r="M7" s="54">
        <v>5</v>
      </c>
      <c r="N7" s="54">
        <v>1520</v>
      </c>
      <c r="O7" s="54">
        <v>94</v>
      </c>
      <c r="P7" s="54">
        <v>4</v>
      </c>
      <c r="Q7" s="54">
        <v>3</v>
      </c>
      <c r="R7" s="54">
        <v>34</v>
      </c>
      <c r="S7" s="54">
        <v>19</v>
      </c>
      <c r="T7" s="54">
        <v>4</v>
      </c>
      <c r="U7" s="54">
        <v>1</v>
      </c>
      <c r="V7" s="54">
        <v>10</v>
      </c>
      <c r="W7" s="54">
        <v>5</v>
      </c>
      <c r="X7" s="54">
        <v>10</v>
      </c>
      <c r="Y7" s="54">
        <v>6</v>
      </c>
      <c r="Z7" s="54">
        <v>33</v>
      </c>
      <c r="AA7" s="54">
        <v>184</v>
      </c>
      <c r="AB7" s="54">
        <v>2</v>
      </c>
      <c r="AC7" s="54">
        <v>0</v>
      </c>
      <c r="AD7" s="54">
        <v>0</v>
      </c>
      <c r="AE7" s="54">
        <v>124</v>
      </c>
      <c r="AF7" s="54">
        <v>10</v>
      </c>
      <c r="AG7" s="54">
        <v>16</v>
      </c>
      <c r="AH7" s="54">
        <v>0</v>
      </c>
      <c r="AI7" s="54">
        <v>5</v>
      </c>
      <c r="AJ7" s="54">
        <v>93</v>
      </c>
      <c r="AK7" s="54">
        <v>0</v>
      </c>
      <c r="AL7" s="54">
        <v>137</v>
      </c>
      <c r="AM7" s="54">
        <v>5</v>
      </c>
      <c r="AN7" s="54">
        <v>1</v>
      </c>
      <c r="AO7" s="54">
        <v>2</v>
      </c>
      <c r="AP7" s="11">
        <f>SUM(C7:AO7)</f>
        <v>5898</v>
      </c>
    </row>
    <row r="8" spans="1:47" ht="18" customHeight="1">
      <c r="A8" s="101"/>
      <c r="B8" s="53" t="s">
        <v>24</v>
      </c>
      <c r="C8" s="54">
        <v>50</v>
      </c>
      <c r="D8" s="54">
        <v>44</v>
      </c>
      <c r="E8" s="54">
        <v>467</v>
      </c>
      <c r="F8" s="54">
        <v>122</v>
      </c>
      <c r="G8" s="54">
        <v>872</v>
      </c>
      <c r="H8" s="54">
        <v>325</v>
      </c>
      <c r="I8" s="54">
        <v>1277</v>
      </c>
      <c r="J8" s="54">
        <v>60</v>
      </c>
      <c r="K8" s="54">
        <v>57</v>
      </c>
      <c r="L8" s="54">
        <v>16</v>
      </c>
      <c r="M8" s="54">
        <v>5</v>
      </c>
      <c r="N8" s="54">
        <v>1441</v>
      </c>
      <c r="O8" s="54">
        <v>101</v>
      </c>
      <c r="P8" s="54">
        <v>3</v>
      </c>
      <c r="Q8" s="54">
        <v>3</v>
      </c>
      <c r="R8" s="54">
        <v>19</v>
      </c>
      <c r="S8" s="54">
        <v>21</v>
      </c>
      <c r="T8" s="54">
        <v>6</v>
      </c>
      <c r="U8" s="54">
        <v>1</v>
      </c>
      <c r="V8" s="54">
        <v>11</v>
      </c>
      <c r="W8" s="54">
        <v>6</v>
      </c>
      <c r="X8" s="54">
        <v>9</v>
      </c>
      <c r="Y8" s="54">
        <v>7</v>
      </c>
      <c r="Z8" s="54">
        <v>30</v>
      </c>
      <c r="AA8" s="54">
        <v>92</v>
      </c>
      <c r="AB8" s="54">
        <v>2</v>
      </c>
      <c r="AC8" s="54">
        <v>0</v>
      </c>
      <c r="AD8" s="54">
        <v>0</v>
      </c>
      <c r="AE8" s="54">
        <v>101</v>
      </c>
      <c r="AF8" s="54">
        <v>11</v>
      </c>
      <c r="AG8" s="54">
        <v>16</v>
      </c>
      <c r="AH8" s="54">
        <v>0</v>
      </c>
      <c r="AI8" s="54">
        <v>9</v>
      </c>
      <c r="AJ8" s="54">
        <v>77</v>
      </c>
      <c r="AK8" s="54">
        <v>0</v>
      </c>
      <c r="AL8" s="54">
        <v>127</v>
      </c>
      <c r="AM8" s="54">
        <v>7</v>
      </c>
      <c r="AN8" s="54">
        <v>4</v>
      </c>
      <c r="AO8" s="54">
        <v>2</v>
      </c>
      <c r="AP8" s="11">
        <f>SUM(C8:AO8)</f>
        <v>5401</v>
      </c>
    </row>
    <row r="9" spans="1:47" ht="18" customHeight="1">
      <c r="A9" s="101"/>
      <c r="B9" s="53" t="s">
        <v>25</v>
      </c>
      <c r="C9" s="52">
        <v>0</v>
      </c>
      <c r="D9" s="52">
        <v>15</v>
      </c>
      <c r="E9" s="52">
        <v>39</v>
      </c>
      <c r="F9" s="52">
        <v>28</v>
      </c>
      <c r="G9" s="52">
        <v>172</v>
      </c>
      <c r="H9" s="52">
        <v>53</v>
      </c>
      <c r="I9" s="52">
        <v>42</v>
      </c>
      <c r="J9" s="52">
        <v>25</v>
      </c>
      <c r="K9" s="52">
        <v>30</v>
      </c>
      <c r="L9" s="52">
        <v>3</v>
      </c>
      <c r="M9" s="52">
        <v>0</v>
      </c>
      <c r="N9" s="52">
        <v>122</v>
      </c>
      <c r="O9" s="52">
        <v>6</v>
      </c>
      <c r="P9" s="52">
        <v>1</v>
      </c>
      <c r="Q9" s="52">
        <v>4</v>
      </c>
      <c r="R9" s="52">
        <v>17</v>
      </c>
      <c r="S9" s="52">
        <v>1</v>
      </c>
      <c r="T9" s="52">
        <v>0</v>
      </c>
      <c r="U9" s="52">
        <v>1</v>
      </c>
      <c r="V9" s="52">
        <v>0</v>
      </c>
      <c r="W9" s="52">
        <v>1</v>
      </c>
      <c r="X9" s="52">
        <v>3</v>
      </c>
      <c r="Y9" s="52">
        <v>7</v>
      </c>
      <c r="Z9" s="52">
        <v>9</v>
      </c>
      <c r="AA9" s="52">
        <v>94</v>
      </c>
      <c r="AB9" s="52">
        <v>1</v>
      </c>
      <c r="AC9" s="52">
        <v>0</v>
      </c>
      <c r="AD9" s="52">
        <v>0</v>
      </c>
      <c r="AE9" s="52">
        <v>24</v>
      </c>
      <c r="AF9" s="52">
        <v>1</v>
      </c>
      <c r="AG9" s="52">
        <v>1</v>
      </c>
      <c r="AH9" s="52">
        <v>0</v>
      </c>
      <c r="AI9" s="52">
        <v>0</v>
      </c>
      <c r="AJ9" s="52">
        <v>18</v>
      </c>
      <c r="AK9" s="52">
        <v>0</v>
      </c>
      <c r="AL9" s="52">
        <v>10</v>
      </c>
      <c r="AM9" s="52">
        <v>0</v>
      </c>
      <c r="AN9" s="52">
        <v>0</v>
      </c>
      <c r="AO9" s="52">
        <v>0</v>
      </c>
      <c r="AP9" s="11">
        <f>SUM(C9:AO9)</f>
        <v>728</v>
      </c>
    </row>
    <row r="10" spans="1:47" ht="18" customHeight="1">
      <c r="A10" s="102"/>
      <c r="B10" s="53" t="s">
        <v>26</v>
      </c>
      <c r="C10" s="36">
        <f t="shared" ref="C10:Q10" si="0">IF(C8+C9&gt;0, C9/(C8+C9), "-")</f>
        <v>0</v>
      </c>
      <c r="D10" s="36">
        <f t="shared" si="0"/>
        <v>0.25423728813559321</v>
      </c>
      <c r="E10" s="36">
        <f t="shared" si="0"/>
        <v>7.7075098814229248E-2</v>
      </c>
      <c r="F10" s="36">
        <f t="shared" si="0"/>
        <v>0.18666666666666668</v>
      </c>
      <c r="G10" s="36">
        <f t="shared" si="0"/>
        <v>0.16475095785440613</v>
      </c>
      <c r="H10" s="36">
        <f t="shared" si="0"/>
        <v>0.1402116402116402</v>
      </c>
      <c r="I10" s="36">
        <f t="shared" si="0"/>
        <v>3.1842304776345719E-2</v>
      </c>
      <c r="J10" s="36">
        <f t="shared" si="0"/>
        <v>0.29411764705882354</v>
      </c>
      <c r="K10" s="36">
        <f t="shared" si="0"/>
        <v>0.34482758620689657</v>
      </c>
      <c r="L10" s="36">
        <f t="shared" si="0"/>
        <v>0.15789473684210525</v>
      </c>
      <c r="M10" s="36">
        <f t="shared" si="0"/>
        <v>0</v>
      </c>
      <c r="N10" s="36">
        <f t="shared" si="0"/>
        <v>7.8055022392834295E-2</v>
      </c>
      <c r="O10" s="36">
        <f t="shared" si="0"/>
        <v>5.6074766355140186E-2</v>
      </c>
      <c r="P10" s="36">
        <f t="shared" si="0"/>
        <v>0.25</v>
      </c>
      <c r="Q10" s="36">
        <f t="shared" si="0"/>
        <v>0.5714285714285714</v>
      </c>
      <c r="R10" s="36">
        <f t="shared" ref="R10:AG10" si="1">IF(R8+R9&gt;0, R9/(R8+R9), "-")</f>
        <v>0.47222222222222221</v>
      </c>
      <c r="S10" s="36">
        <f t="shared" si="1"/>
        <v>4.5454545454545456E-2</v>
      </c>
      <c r="T10" s="36">
        <f t="shared" si="1"/>
        <v>0</v>
      </c>
      <c r="U10" s="36">
        <f t="shared" si="1"/>
        <v>0.5</v>
      </c>
      <c r="V10" s="36">
        <f t="shared" si="1"/>
        <v>0</v>
      </c>
      <c r="W10" s="36">
        <f t="shared" si="1"/>
        <v>0.14285714285714285</v>
      </c>
      <c r="X10" s="36">
        <f t="shared" si="1"/>
        <v>0.25</v>
      </c>
      <c r="Y10" s="36">
        <f t="shared" si="1"/>
        <v>0.5</v>
      </c>
      <c r="Z10" s="36">
        <f t="shared" si="1"/>
        <v>0.23076923076923078</v>
      </c>
      <c r="AA10" s="36">
        <f t="shared" si="1"/>
        <v>0.5053763440860215</v>
      </c>
      <c r="AB10" s="36">
        <f t="shared" si="1"/>
        <v>0.33333333333333331</v>
      </c>
      <c r="AC10" s="36" t="str">
        <f t="shared" si="1"/>
        <v>-</v>
      </c>
      <c r="AD10" s="36" t="str">
        <f t="shared" si="1"/>
        <v>-</v>
      </c>
      <c r="AE10" s="36">
        <f t="shared" si="1"/>
        <v>0.192</v>
      </c>
      <c r="AF10" s="36">
        <f t="shared" si="1"/>
        <v>8.3333333333333329E-2</v>
      </c>
      <c r="AG10" s="36">
        <f t="shared" si="1"/>
        <v>5.8823529411764705E-2</v>
      </c>
      <c r="AH10" s="36" t="str">
        <f t="shared" ref="AH10:AK10" si="2">IF(AH8+AH9&gt;0, AH9/(AH8+AH9), "-")</f>
        <v>-</v>
      </c>
      <c r="AI10" s="36">
        <f t="shared" si="2"/>
        <v>0</v>
      </c>
      <c r="AJ10" s="36">
        <f t="shared" si="2"/>
        <v>0.18947368421052632</v>
      </c>
      <c r="AK10" s="36" t="str">
        <f t="shared" si="2"/>
        <v>-</v>
      </c>
      <c r="AL10" s="36">
        <f t="shared" ref="AL10:AO10" si="3">IF(AL8+AL9&gt;0, AL9/(AL8+AL9), "-")</f>
        <v>7.2992700729927001E-2</v>
      </c>
      <c r="AM10" s="36">
        <f t="shared" si="3"/>
        <v>0</v>
      </c>
      <c r="AN10" s="36">
        <f t="shared" si="3"/>
        <v>0</v>
      </c>
      <c r="AO10" s="36">
        <f t="shared" si="3"/>
        <v>0</v>
      </c>
      <c r="AP10" s="40">
        <f>IF(AP8+AP9&gt;0, AP9/(AP8+AP9), "-")</f>
        <v>0.11877957252406592</v>
      </c>
    </row>
    <row r="11" spans="1:47" ht="18" customHeight="1">
      <c r="A11" s="100">
        <v>44886</v>
      </c>
      <c r="B11" s="51" t="s">
        <v>20</v>
      </c>
      <c r="C11" s="52">
        <v>2</v>
      </c>
      <c r="D11" s="52">
        <v>6</v>
      </c>
      <c r="E11" s="52">
        <v>8</v>
      </c>
      <c r="F11" s="52">
        <v>6</v>
      </c>
      <c r="G11" s="52">
        <v>14</v>
      </c>
      <c r="H11" s="52">
        <v>10</v>
      </c>
      <c r="I11" s="52">
        <v>1</v>
      </c>
      <c r="J11" s="52">
        <v>21</v>
      </c>
      <c r="K11" s="52">
        <v>10</v>
      </c>
      <c r="L11" s="52">
        <v>1</v>
      </c>
      <c r="M11" s="52">
        <v>0</v>
      </c>
      <c r="N11" s="52">
        <v>21</v>
      </c>
      <c r="O11" s="52">
        <v>22</v>
      </c>
      <c r="P11" s="52">
        <v>3</v>
      </c>
      <c r="Q11" s="52">
        <v>1</v>
      </c>
      <c r="R11" s="52">
        <v>1</v>
      </c>
      <c r="S11" s="52">
        <v>1</v>
      </c>
      <c r="T11" s="52">
        <v>5</v>
      </c>
      <c r="U11" s="52">
        <v>0</v>
      </c>
      <c r="V11" s="52">
        <v>3</v>
      </c>
      <c r="W11" s="52">
        <v>3</v>
      </c>
      <c r="X11" s="52">
        <v>3</v>
      </c>
      <c r="Y11" s="52">
        <v>9</v>
      </c>
      <c r="Z11" s="52">
        <v>3</v>
      </c>
      <c r="AA11" s="52">
        <v>0</v>
      </c>
      <c r="AB11" s="52">
        <v>4</v>
      </c>
      <c r="AC11" s="52">
        <v>0</v>
      </c>
      <c r="AD11" s="52">
        <v>2</v>
      </c>
      <c r="AE11" s="52">
        <v>1</v>
      </c>
      <c r="AF11" s="52">
        <v>4</v>
      </c>
      <c r="AG11" s="52">
        <v>5</v>
      </c>
      <c r="AH11" s="52">
        <v>0</v>
      </c>
      <c r="AI11" s="52">
        <v>1</v>
      </c>
      <c r="AJ11" s="52">
        <v>3</v>
      </c>
      <c r="AK11" s="52">
        <v>0</v>
      </c>
      <c r="AL11" s="52">
        <v>0</v>
      </c>
      <c r="AM11" s="52">
        <v>2</v>
      </c>
      <c r="AN11" s="52">
        <v>1</v>
      </c>
      <c r="AO11" s="52">
        <v>1</v>
      </c>
      <c r="AP11" s="11">
        <f>SUM(C11:AO11)</f>
        <v>178</v>
      </c>
    </row>
    <row r="12" spans="1:47" ht="18" customHeight="1">
      <c r="A12" s="101"/>
      <c r="B12" s="53" t="s">
        <v>21</v>
      </c>
      <c r="C12" s="54">
        <v>64</v>
      </c>
      <c r="D12" s="54">
        <v>58</v>
      </c>
      <c r="E12" s="54">
        <v>620</v>
      </c>
      <c r="F12" s="54">
        <v>57</v>
      </c>
      <c r="G12" s="54">
        <v>1167</v>
      </c>
      <c r="H12" s="54">
        <v>201</v>
      </c>
      <c r="I12" s="54">
        <v>1128</v>
      </c>
      <c r="J12" s="54">
        <v>877</v>
      </c>
      <c r="K12" s="54">
        <v>320</v>
      </c>
      <c r="L12" s="54">
        <v>8</v>
      </c>
      <c r="M12" s="54">
        <v>2</v>
      </c>
      <c r="N12" s="54">
        <v>1043</v>
      </c>
      <c r="O12" s="54">
        <v>73</v>
      </c>
      <c r="P12" s="54">
        <v>11</v>
      </c>
      <c r="Q12" s="54">
        <v>4</v>
      </c>
      <c r="R12" s="54">
        <v>19</v>
      </c>
      <c r="S12" s="54">
        <v>35</v>
      </c>
      <c r="T12" s="54">
        <v>7</v>
      </c>
      <c r="U12" s="54">
        <v>0</v>
      </c>
      <c r="V12" s="54">
        <v>13</v>
      </c>
      <c r="W12" s="54">
        <v>9</v>
      </c>
      <c r="X12" s="54">
        <v>5</v>
      </c>
      <c r="Y12" s="54">
        <v>4</v>
      </c>
      <c r="Z12" s="54">
        <v>40</v>
      </c>
      <c r="AA12" s="54">
        <v>66</v>
      </c>
      <c r="AB12" s="54">
        <v>7</v>
      </c>
      <c r="AC12" s="54">
        <v>0</v>
      </c>
      <c r="AD12" s="54">
        <v>0</v>
      </c>
      <c r="AE12" s="54">
        <v>125</v>
      </c>
      <c r="AF12" s="54">
        <v>4</v>
      </c>
      <c r="AG12" s="54">
        <v>28</v>
      </c>
      <c r="AH12" s="54">
        <v>0</v>
      </c>
      <c r="AI12" s="54">
        <v>2</v>
      </c>
      <c r="AJ12" s="54">
        <v>88</v>
      </c>
      <c r="AK12" s="54">
        <v>1</v>
      </c>
      <c r="AL12" s="54">
        <v>60</v>
      </c>
      <c r="AM12" s="54">
        <v>5</v>
      </c>
      <c r="AN12" s="54">
        <v>6</v>
      </c>
      <c r="AO12" s="54">
        <v>0</v>
      </c>
      <c r="AP12" s="11">
        <f>SUM(C12:AO12)</f>
        <v>6157</v>
      </c>
    </row>
    <row r="13" spans="1:47" ht="18" customHeight="1">
      <c r="A13" s="101"/>
      <c r="B13" s="53" t="s">
        <v>24</v>
      </c>
      <c r="C13" s="54">
        <v>66</v>
      </c>
      <c r="D13" s="54">
        <v>55</v>
      </c>
      <c r="E13" s="54">
        <v>559</v>
      </c>
      <c r="F13" s="54">
        <v>35</v>
      </c>
      <c r="G13" s="54">
        <v>1118</v>
      </c>
      <c r="H13" s="54">
        <v>186</v>
      </c>
      <c r="I13" s="54">
        <v>1127</v>
      </c>
      <c r="J13" s="54">
        <v>623</v>
      </c>
      <c r="K13" s="54">
        <v>272</v>
      </c>
      <c r="L13" s="54">
        <v>7</v>
      </c>
      <c r="M13" s="54">
        <v>2</v>
      </c>
      <c r="N13" s="54">
        <v>1050</v>
      </c>
      <c r="O13" s="54">
        <v>89</v>
      </c>
      <c r="P13" s="54">
        <v>10</v>
      </c>
      <c r="Q13" s="54">
        <v>5</v>
      </c>
      <c r="R13" s="54">
        <v>16</v>
      </c>
      <c r="S13" s="54">
        <v>34</v>
      </c>
      <c r="T13" s="54">
        <v>12</v>
      </c>
      <c r="U13" s="54">
        <v>0</v>
      </c>
      <c r="V13" s="54">
        <v>16</v>
      </c>
      <c r="W13" s="54">
        <v>12</v>
      </c>
      <c r="X13" s="54">
        <v>8</v>
      </c>
      <c r="Y13" s="54">
        <v>8</v>
      </c>
      <c r="Z13" s="54">
        <v>39</v>
      </c>
      <c r="AA13" s="54">
        <v>46</v>
      </c>
      <c r="AB13" s="54">
        <v>11</v>
      </c>
      <c r="AC13" s="54">
        <v>0</v>
      </c>
      <c r="AD13" s="54">
        <v>2</v>
      </c>
      <c r="AE13" s="54">
        <v>101</v>
      </c>
      <c r="AF13" s="54">
        <v>5</v>
      </c>
      <c r="AG13" s="54">
        <v>32</v>
      </c>
      <c r="AH13" s="54">
        <v>0</v>
      </c>
      <c r="AI13" s="54">
        <v>3</v>
      </c>
      <c r="AJ13" s="54">
        <v>88</v>
      </c>
      <c r="AK13" s="54">
        <v>1</v>
      </c>
      <c r="AL13" s="54">
        <v>57</v>
      </c>
      <c r="AM13" s="54">
        <v>5</v>
      </c>
      <c r="AN13" s="54">
        <v>7</v>
      </c>
      <c r="AO13" s="54">
        <v>1</v>
      </c>
      <c r="AP13" s="11">
        <f>SUM(C13:AO13)</f>
        <v>5708</v>
      </c>
    </row>
    <row r="14" spans="1:47" ht="18" customHeight="1">
      <c r="A14" s="101"/>
      <c r="B14" s="53" t="s">
        <v>25</v>
      </c>
      <c r="C14" s="52">
        <v>0</v>
      </c>
      <c r="D14" s="52">
        <v>9</v>
      </c>
      <c r="E14" s="52">
        <v>69</v>
      </c>
      <c r="F14" s="52">
        <v>28</v>
      </c>
      <c r="G14" s="52">
        <v>63</v>
      </c>
      <c r="H14" s="52">
        <v>25</v>
      </c>
      <c r="I14" s="52">
        <v>2</v>
      </c>
      <c r="J14" s="52">
        <v>275</v>
      </c>
      <c r="K14" s="52">
        <v>58</v>
      </c>
      <c r="L14" s="52">
        <v>2</v>
      </c>
      <c r="M14" s="52">
        <v>0</v>
      </c>
      <c r="N14" s="52">
        <v>14</v>
      </c>
      <c r="O14" s="52">
        <v>6</v>
      </c>
      <c r="P14" s="52">
        <v>4</v>
      </c>
      <c r="Q14" s="52">
        <v>0</v>
      </c>
      <c r="R14" s="52">
        <v>4</v>
      </c>
      <c r="S14" s="52">
        <v>2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5</v>
      </c>
      <c r="Z14" s="52">
        <v>4</v>
      </c>
      <c r="AA14" s="52">
        <v>20</v>
      </c>
      <c r="AB14" s="52">
        <v>0</v>
      </c>
      <c r="AC14" s="52">
        <v>0</v>
      </c>
      <c r="AD14" s="52">
        <v>0</v>
      </c>
      <c r="AE14" s="52">
        <v>25</v>
      </c>
      <c r="AF14" s="52">
        <v>3</v>
      </c>
      <c r="AG14" s="52">
        <v>1</v>
      </c>
      <c r="AH14" s="52">
        <v>0</v>
      </c>
      <c r="AI14" s="52">
        <v>0</v>
      </c>
      <c r="AJ14" s="52">
        <v>3</v>
      </c>
      <c r="AK14" s="52">
        <v>0</v>
      </c>
      <c r="AL14" s="52">
        <v>3</v>
      </c>
      <c r="AM14" s="52">
        <v>2</v>
      </c>
      <c r="AN14" s="52">
        <v>0</v>
      </c>
      <c r="AO14" s="52">
        <v>0</v>
      </c>
      <c r="AP14" s="11">
        <f>SUM(C14:AO14)</f>
        <v>627</v>
      </c>
    </row>
    <row r="15" spans="1:47" ht="18" customHeight="1">
      <c r="A15" s="102"/>
      <c r="B15" s="53" t="s">
        <v>26</v>
      </c>
      <c r="C15" s="36">
        <f t="shared" ref="C15:AO15" si="4">IF(C13+C14&gt;0, C14/(C13+C14), "-")</f>
        <v>0</v>
      </c>
      <c r="D15" s="36">
        <f t="shared" si="4"/>
        <v>0.140625</v>
      </c>
      <c r="E15" s="36">
        <f t="shared" si="4"/>
        <v>0.10987261146496816</v>
      </c>
      <c r="F15" s="36">
        <f t="shared" si="4"/>
        <v>0.44444444444444442</v>
      </c>
      <c r="G15" s="36">
        <f t="shared" si="4"/>
        <v>5.3344623200677392E-2</v>
      </c>
      <c r="H15" s="36">
        <f t="shared" si="4"/>
        <v>0.11848341232227488</v>
      </c>
      <c r="I15" s="36">
        <f t="shared" si="4"/>
        <v>1.7714791851195749E-3</v>
      </c>
      <c r="J15" s="36">
        <f t="shared" si="4"/>
        <v>0.30623608017817372</v>
      </c>
      <c r="K15" s="36">
        <f t="shared" si="4"/>
        <v>0.17575757575757575</v>
      </c>
      <c r="L15" s="36">
        <f t="shared" si="4"/>
        <v>0.22222222222222221</v>
      </c>
      <c r="M15" s="36">
        <f t="shared" si="4"/>
        <v>0</v>
      </c>
      <c r="N15" s="36">
        <f t="shared" si="4"/>
        <v>1.3157894736842105E-2</v>
      </c>
      <c r="O15" s="36">
        <f t="shared" si="4"/>
        <v>6.3157894736842107E-2</v>
      </c>
      <c r="P15" s="36">
        <f t="shared" si="4"/>
        <v>0.2857142857142857</v>
      </c>
      <c r="Q15" s="36">
        <f t="shared" si="4"/>
        <v>0</v>
      </c>
      <c r="R15" s="36">
        <f t="shared" si="4"/>
        <v>0.2</v>
      </c>
      <c r="S15" s="36">
        <f t="shared" si="4"/>
        <v>5.5555555555555552E-2</v>
      </c>
      <c r="T15" s="36">
        <f t="shared" si="4"/>
        <v>0</v>
      </c>
      <c r="U15" s="36" t="str">
        <f t="shared" si="4"/>
        <v>-</v>
      </c>
      <c r="V15" s="36">
        <f t="shared" si="4"/>
        <v>0</v>
      </c>
      <c r="W15" s="36">
        <f t="shared" si="4"/>
        <v>0</v>
      </c>
      <c r="X15" s="36">
        <f t="shared" si="4"/>
        <v>0</v>
      </c>
      <c r="Y15" s="36">
        <f t="shared" si="4"/>
        <v>0.38461538461538464</v>
      </c>
      <c r="Z15" s="36">
        <f t="shared" si="4"/>
        <v>9.3023255813953487E-2</v>
      </c>
      <c r="AA15" s="36">
        <f t="shared" si="4"/>
        <v>0.30303030303030304</v>
      </c>
      <c r="AB15" s="36">
        <f t="shared" si="4"/>
        <v>0</v>
      </c>
      <c r="AC15" s="36" t="str">
        <f t="shared" si="4"/>
        <v>-</v>
      </c>
      <c r="AD15" s="36">
        <f t="shared" si="4"/>
        <v>0</v>
      </c>
      <c r="AE15" s="36">
        <f t="shared" si="4"/>
        <v>0.1984126984126984</v>
      </c>
      <c r="AF15" s="36">
        <f t="shared" si="4"/>
        <v>0.375</v>
      </c>
      <c r="AG15" s="36">
        <f t="shared" si="4"/>
        <v>3.0303030303030304E-2</v>
      </c>
      <c r="AH15" s="36" t="str">
        <f t="shared" si="4"/>
        <v>-</v>
      </c>
      <c r="AI15" s="36">
        <f t="shared" si="4"/>
        <v>0</v>
      </c>
      <c r="AJ15" s="36">
        <f t="shared" si="4"/>
        <v>3.2967032967032968E-2</v>
      </c>
      <c r="AK15" s="36">
        <f t="shared" si="4"/>
        <v>0</v>
      </c>
      <c r="AL15" s="36">
        <f t="shared" si="4"/>
        <v>0.05</v>
      </c>
      <c r="AM15" s="36">
        <f t="shared" si="4"/>
        <v>0.2857142857142857</v>
      </c>
      <c r="AN15" s="36">
        <f t="shared" si="4"/>
        <v>0</v>
      </c>
      <c r="AO15" s="36">
        <f t="shared" si="4"/>
        <v>0</v>
      </c>
      <c r="AP15" s="40">
        <f>IF(AP13+AP14&gt;0, AP14/(AP13+AP14), "-")</f>
        <v>9.8973954222573005E-2</v>
      </c>
    </row>
    <row r="16" spans="1:47" ht="18" customHeight="1">
      <c r="A16" s="100">
        <v>44887</v>
      </c>
      <c r="B16" s="51" t="s">
        <v>20</v>
      </c>
      <c r="C16" s="52">
        <v>25</v>
      </c>
      <c r="D16" s="52">
        <v>1</v>
      </c>
      <c r="E16" s="52">
        <v>5</v>
      </c>
      <c r="F16" s="52">
        <v>4</v>
      </c>
      <c r="G16" s="52">
        <v>1</v>
      </c>
      <c r="H16" s="52">
        <v>3</v>
      </c>
      <c r="I16" s="52">
        <v>3</v>
      </c>
      <c r="J16" s="52">
        <v>22</v>
      </c>
      <c r="K16" s="52">
        <v>9</v>
      </c>
      <c r="L16" s="52">
        <v>1</v>
      </c>
      <c r="M16" s="52">
        <v>0</v>
      </c>
      <c r="N16" s="52">
        <v>50</v>
      </c>
      <c r="O16" s="52">
        <v>17</v>
      </c>
      <c r="P16" s="52">
        <v>1</v>
      </c>
      <c r="Q16" s="52">
        <v>1</v>
      </c>
      <c r="R16" s="52">
        <v>2</v>
      </c>
      <c r="S16" s="52">
        <v>5</v>
      </c>
      <c r="T16" s="52">
        <v>1</v>
      </c>
      <c r="U16" s="52">
        <v>1</v>
      </c>
      <c r="V16" s="52">
        <v>3</v>
      </c>
      <c r="W16" s="52">
        <v>1</v>
      </c>
      <c r="X16" s="52">
        <v>0</v>
      </c>
      <c r="Y16" s="52">
        <v>8</v>
      </c>
      <c r="Z16" s="52">
        <v>2</v>
      </c>
      <c r="AA16" s="52">
        <v>0</v>
      </c>
      <c r="AB16" s="52">
        <v>1</v>
      </c>
      <c r="AC16" s="52">
        <v>0</v>
      </c>
      <c r="AD16" s="52">
        <v>1</v>
      </c>
      <c r="AE16" s="52">
        <v>32</v>
      </c>
      <c r="AF16" s="52">
        <v>0</v>
      </c>
      <c r="AG16" s="52">
        <v>4</v>
      </c>
      <c r="AH16" s="52">
        <v>4</v>
      </c>
      <c r="AI16" s="52">
        <v>1</v>
      </c>
      <c r="AJ16" s="52">
        <v>1</v>
      </c>
      <c r="AK16" s="52">
        <v>0</v>
      </c>
      <c r="AL16" s="52">
        <v>2</v>
      </c>
      <c r="AM16" s="52">
        <v>0</v>
      </c>
      <c r="AN16" s="52">
        <v>2</v>
      </c>
      <c r="AO16" s="52">
        <v>1</v>
      </c>
      <c r="AP16" s="11">
        <f>SUM(C16:AO16)</f>
        <v>215</v>
      </c>
    </row>
    <row r="17" spans="1:42" ht="18" customHeight="1">
      <c r="A17" s="101"/>
      <c r="B17" s="53" t="s">
        <v>21</v>
      </c>
      <c r="C17" s="54">
        <v>23</v>
      </c>
      <c r="D17" s="54">
        <v>35</v>
      </c>
      <c r="E17" s="54">
        <v>726</v>
      </c>
      <c r="F17" s="54">
        <v>166</v>
      </c>
      <c r="G17" s="54">
        <v>989</v>
      </c>
      <c r="H17" s="54">
        <v>472</v>
      </c>
      <c r="I17" s="54">
        <v>1291</v>
      </c>
      <c r="J17" s="54">
        <v>909</v>
      </c>
      <c r="K17" s="54">
        <v>347</v>
      </c>
      <c r="L17" s="54">
        <v>16</v>
      </c>
      <c r="M17" s="54">
        <v>5</v>
      </c>
      <c r="N17" s="54">
        <v>1065</v>
      </c>
      <c r="O17" s="54">
        <v>96</v>
      </c>
      <c r="P17" s="54">
        <v>9</v>
      </c>
      <c r="Q17" s="54">
        <v>5</v>
      </c>
      <c r="R17" s="54">
        <v>18</v>
      </c>
      <c r="S17" s="54">
        <v>13</v>
      </c>
      <c r="T17" s="54">
        <v>2</v>
      </c>
      <c r="U17" s="54">
        <v>2</v>
      </c>
      <c r="V17" s="54">
        <v>24</v>
      </c>
      <c r="W17" s="54">
        <v>3</v>
      </c>
      <c r="X17" s="54">
        <v>9</v>
      </c>
      <c r="Y17" s="54">
        <v>0</v>
      </c>
      <c r="Z17" s="54">
        <v>17</v>
      </c>
      <c r="AA17" s="54">
        <v>161</v>
      </c>
      <c r="AB17" s="54">
        <v>4</v>
      </c>
      <c r="AC17" s="54">
        <v>0</v>
      </c>
      <c r="AD17" s="54">
        <v>1</v>
      </c>
      <c r="AE17" s="54">
        <v>130</v>
      </c>
      <c r="AF17" s="54">
        <v>23</v>
      </c>
      <c r="AG17" s="54">
        <v>39</v>
      </c>
      <c r="AH17" s="54">
        <v>2</v>
      </c>
      <c r="AI17" s="54">
        <v>1</v>
      </c>
      <c r="AJ17" s="54">
        <v>38</v>
      </c>
      <c r="AK17" s="54">
        <v>1</v>
      </c>
      <c r="AL17" s="54">
        <v>68</v>
      </c>
      <c r="AM17" s="54">
        <v>2</v>
      </c>
      <c r="AN17" s="54">
        <v>14</v>
      </c>
      <c r="AO17" s="54">
        <v>2</v>
      </c>
      <c r="AP17" s="11">
        <f>SUM(C17:AO17)</f>
        <v>6728</v>
      </c>
    </row>
    <row r="18" spans="1:42" ht="18" customHeight="1">
      <c r="A18" s="101"/>
      <c r="B18" s="53" t="s">
        <v>24</v>
      </c>
      <c r="C18" s="54">
        <v>48</v>
      </c>
      <c r="D18" s="54">
        <v>33</v>
      </c>
      <c r="E18" s="54">
        <v>694</v>
      </c>
      <c r="F18" s="54">
        <v>144</v>
      </c>
      <c r="G18" s="54">
        <v>921</v>
      </c>
      <c r="H18" s="54">
        <v>427</v>
      </c>
      <c r="I18" s="54">
        <v>1259</v>
      </c>
      <c r="J18" s="54">
        <v>731</v>
      </c>
      <c r="K18" s="54">
        <v>313</v>
      </c>
      <c r="L18" s="54">
        <v>16</v>
      </c>
      <c r="M18" s="54">
        <v>5</v>
      </c>
      <c r="N18" s="54">
        <v>1097</v>
      </c>
      <c r="O18" s="54">
        <v>110</v>
      </c>
      <c r="P18" s="54">
        <v>10</v>
      </c>
      <c r="Q18" s="54">
        <v>2</v>
      </c>
      <c r="R18" s="54">
        <v>13</v>
      </c>
      <c r="S18" s="54">
        <v>17</v>
      </c>
      <c r="T18" s="54">
        <v>3</v>
      </c>
      <c r="U18" s="54">
        <v>3</v>
      </c>
      <c r="V18" s="54">
        <v>26</v>
      </c>
      <c r="W18" s="54">
        <v>3</v>
      </c>
      <c r="X18" s="54">
        <v>9</v>
      </c>
      <c r="Y18" s="54">
        <v>6</v>
      </c>
      <c r="Z18" s="54">
        <v>19</v>
      </c>
      <c r="AA18" s="54">
        <v>111</v>
      </c>
      <c r="AB18" s="54">
        <v>5</v>
      </c>
      <c r="AC18" s="54">
        <v>0</v>
      </c>
      <c r="AD18" s="54">
        <v>2</v>
      </c>
      <c r="AE18" s="54">
        <v>139</v>
      </c>
      <c r="AF18" s="54">
        <v>16</v>
      </c>
      <c r="AG18" s="54">
        <v>38</v>
      </c>
      <c r="AH18" s="54">
        <v>5</v>
      </c>
      <c r="AI18" s="54">
        <v>2</v>
      </c>
      <c r="AJ18" s="54">
        <v>36</v>
      </c>
      <c r="AK18" s="54">
        <v>1</v>
      </c>
      <c r="AL18" s="54">
        <v>63</v>
      </c>
      <c r="AM18" s="54">
        <v>2</v>
      </c>
      <c r="AN18" s="54">
        <v>15</v>
      </c>
      <c r="AO18" s="54">
        <v>2</v>
      </c>
      <c r="AP18" s="11">
        <f>SUM(C18:AO18)</f>
        <v>6346</v>
      </c>
    </row>
    <row r="19" spans="1:42" ht="18" customHeight="1">
      <c r="A19" s="101"/>
      <c r="B19" s="53" t="s">
        <v>25</v>
      </c>
      <c r="C19" s="52">
        <v>0</v>
      </c>
      <c r="D19" s="52">
        <v>3</v>
      </c>
      <c r="E19" s="52">
        <v>37</v>
      </c>
      <c r="F19" s="52">
        <v>26</v>
      </c>
      <c r="G19" s="52">
        <v>69</v>
      </c>
      <c r="H19" s="52">
        <v>48</v>
      </c>
      <c r="I19" s="52">
        <v>35</v>
      </c>
      <c r="J19" s="52">
        <v>200</v>
      </c>
      <c r="K19" s="52">
        <v>43</v>
      </c>
      <c r="L19" s="52">
        <v>1</v>
      </c>
      <c r="M19" s="52">
        <v>0</v>
      </c>
      <c r="N19" s="52">
        <v>18</v>
      </c>
      <c r="O19" s="52">
        <v>3</v>
      </c>
      <c r="P19" s="52">
        <v>0</v>
      </c>
      <c r="Q19" s="52">
        <v>4</v>
      </c>
      <c r="R19" s="52">
        <v>7</v>
      </c>
      <c r="S19" s="52">
        <v>1</v>
      </c>
      <c r="T19" s="52">
        <v>0</v>
      </c>
      <c r="U19" s="52">
        <v>0</v>
      </c>
      <c r="V19" s="52">
        <v>1</v>
      </c>
      <c r="W19" s="52">
        <v>1</v>
      </c>
      <c r="X19" s="52">
        <v>0</v>
      </c>
      <c r="Y19" s="52">
        <v>2</v>
      </c>
      <c r="Z19" s="52">
        <v>0</v>
      </c>
      <c r="AA19" s="52">
        <v>50</v>
      </c>
      <c r="AB19" s="52">
        <v>0</v>
      </c>
      <c r="AC19" s="52">
        <v>0</v>
      </c>
      <c r="AD19" s="52">
        <v>0</v>
      </c>
      <c r="AE19" s="52">
        <v>23</v>
      </c>
      <c r="AF19" s="52">
        <v>7</v>
      </c>
      <c r="AG19" s="52">
        <v>5</v>
      </c>
      <c r="AH19" s="52">
        <v>1</v>
      </c>
      <c r="AI19" s="52">
        <v>0</v>
      </c>
      <c r="AJ19" s="52">
        <v>3</v>
      </c>
      <c r="AK19" s="52">
        <v>0</v>
      </c>
      <c r="AL19" s="52">
        <v>7</v>
      </c>
      <c r="AM19" s="52">
        <v>0</v>
      </c>
      <c r="AN19" s="52">
        <v>1</v>
      </c>
      <c r="AO19" s="52">
        <v>1</v>
      </c>
      <c r="AP19" s="11">
        <f>SUM(C19:AO19)</f>
        <v>597</v>
      </c>
    </row>
    <row r="20" spans="1:42" ht="18" customHeight="1">
      <c r="A20" s="102"/>
      <c r="B20" s="53" t="s">
        <v>26</v>
      </c>
      <c r="C20" s="36">
        <f t="shared" ref="C20:AO20" si="5">IF(C18+C19&gt;0, C19/(C18+C19), "-")</f>
        <v>0</v>
      </c>
      <c r="D20" s="36">
        <f t="shared" si="5"/>
        <v>8.3333333333333329E-2</v>
      </c>
      <c r="E20" s="36">
        <f t="shared" si="5"/>
        <v>5.0615595075239397E-2</v>
      </c>
      <c r="F20" s="36">
        <f t="shared" si="5"/>
        <v>0.15294117647058825</v>
      </c>
      <c r="G20" s="36">
        <f t="shared" si="5"/>
        <v>6.9696969696969702E-2</v>
      </c>
      <c r="H20" s="36">
        <f t="shared" si="5"/>
        <v>0.10105263157894737</v>
      </c>
      <c r="I20" s="36">
        <f t="shared" si="5"/>
        <v>2.704791344667697E-2</v>
      </c>
      <c r="J20" s="36">
        <f t="shared" si="5"/>
        <v>0.21482277121374865</v>
      </c>
      <c r="K20" s="36">
        <f t="shared" si="5"/>
        <v>0.12078651685393259</v>
      </c>
      <c r="L20" s="36">
        <f t="shared" si="5"/>
        <v>5.8823529411764705E-2</v>
      </c>
      <c r="M20" s="36">
        <f t="shared" si="5"/>
        <v>0</v>
      </c>
      <c r="N20" s="36">
        <f t="shared" si="5"/>
        <v>1.6143497757847534E-2</v>
      </c>
      <c r="O20" s="36">
        <f t="shared" si="5"/>
        <v>2.6548672566371681E-2</v>
      </c>
      <c r="P20" s="36">
        <f t="shared" si="5"/>
        <v>0</v>
      </c>
      <c r="Q20" s="36">
        <f t="shared" si="5"/>
        <v>0.66666666666666663</v>
      </c>
      <c r="R20" s="36">
        <f t="shared" si="5"/>
        <v>0.35</v>
      </c>
      <c r="S20" s="36">
        <f t="shared" si="5"/>
        <v>5.5555555555555552E-2</v>
      </c>
      <c r="T20" s="36">
        <f t="shared" si="5"/>
        <v>0</v>
      </c>
      <c r="U20" s="36">
        <f t="shared" si="5"/>
        <v>0</v>
      </c>
      <c r="V20" s="36">
        <f t="shared" si="5"/>
        <v>3.7037037037037035E-2</v>
      </c>
      <c r="W20" s="36">
        <f t="shared" si="5"/>
        <v>0.25</v>
      </c>
      <c r="X20" s="36">
        <f t="shared" si="5"/>
        <v>0</v>
      </c>
      <c r="Y20" s="36">
        <f t="shared" si="5"/>
        <v>0.25</v>
      </c>
      <c r="Z20" s="36">
        <f t="shared" si="5"/>
        <v>0</v>
      </c>
      <c r="AA20" s="36">
        <f t="shared" si="5"/>
        <v>0.3105590062111801</v>
      </c>
      <c r="AB20" s="36">
        <f t="shared" si="5"/>
        <v>0</v>
      </c>
      <c r="AC20" s="36" t="str">
        <f t="shared" si="5"/>
        <v>-</v>
      </c>
      <c r="AD20" s="36">
        <f t="shared" si="5"/>
        <v>0</v>
      </c>
      <c r="AE20" s="36">
        <f t="shared" si="5"/>
        <v>0.1419753086419753</v>
      </c>
      <c r="AF20" s="36">
        <f t="shared" si="5"/>
        <v>0.30434782608695654</v>
      </c>
      <c r="AG20" s="36">
        <f t="shared" si="5"/>
        <v>0.11627906976744186</v>
      </c>
      <c r="AH20" s="36">
        <f t="shared" si="5"/>
        <v>0.16666666666666666</v>
      </c>
      <c r="AI20" s="36">
        <f t="shared" si="5"/>
        <v>0</v>
      </c>
      <c r="AJ20" s="36">
        <f t="shared" si="5"/>
        <v>7.6923076923076927E-2</v>
      </c>
      <c r="AK20" s="36">
        <f t="shared" si="5"/>
        <v>0</v>
      </c>
      <c r="AL20" s="36">
        <f t="shared" si="5"/>
        <v>0.1</v>
      </c>
      <c r="AM20" s="36">
        <f t="shared" si="5"/>
        <v>0</v>
      </c>
      <c r="AN20" s="36">
        <f t="shared" si="5"/>
        <v>6.25E-2</v>
      </c>
      <c r="AO20" s="36">
        <f t="shared" si="5"/>
        <v>0.33333333333333331</v>
      </c>
      <c r="AP20" s="40">
        <f>IF(AP18+AP19&gt;0, AP19/(AP18+AP19), "-")</f>
        <v>8.5985885064093326E-2</v>
      </c>
    </row>
    <row r="21" spans="1:42" ht="18" customHeight="1">
      <c r="A21" s="100">
        <v>44888</v>
      </c>
      <c r="B21" s="51" t="s">
        <v>20</v>
      </c>
      <c r="C21" s="52">
        <v>8</v>
      </c>
      <c r="D21" s="52">
        <v>5</v>
      </c>
      <c r="E21" s="52">
        <v>18</v>
      </c>
      <c r="F21" s="52">
        <v>4</v>
      </c>
      <c r="G21" s="52">
        <v>40</v>
      </c>
      <c r="H21" s="52">
        <v>21</v>
      </c>
      <c r="I21" s="52">
        <v>23</v>
      </c>
      <c r="J21" s="52">
        <v>5</v>
      </c>
      <c r="K21" s="52">
        <v>1</v>
      </c>
      <c r="L21" s="52">
        <v>6</v>
      </c>
      <c r="M21" s="52">
        <v>0</v>
      </c>
      <c r="N21" s="52">
        <v>201</v>
      </c>
      <c r="O21" s="52">
        <v>10</v>
      </c>
      <c r="P21" s="52">
        <v>0</v>
      </c>
      <c r="Q21" s="52">
        <v>2</v>
      </c>
      <c r="R21" s="52">
        <v>2</v>
      </c>
      <c r="S21" s="52">
        <v>3</v>
      </c>
      <c r="T21" s="52">
        <v>2</v>
      </c>
      <c r="U21" s="52">
        <v>1</v>
      </c>
      <c r="V21" s="52">
        <v>1</v>
      </c>
      <c r="W21" s="52">
        <v>0</v>
      </c>
      <c r="X21" s="52">
        <v>1</v>
      </c>
      <c r="Y21" s="52">
        <v>6</v>
      </c>
      <c r="Z21" s="52">
        <v>4</v>
      </c>
      <c r="AA21" s="52">
        <v>6</v>
      </c>
      <c r="AB21" s="52">
        <v>2</v>
      </c>
      <c r="AC21" s="52">
        <v>0</v>
      </c>
      <c r="AD21" s="52">
        <v>0</v>
      </c>
      <c r="AE21" s="52">
        <v>5</v>
      </c>
      <c r="AF21" s="52">
        <v>0</v>
      </c>
      <c r="AG21" s="52">
        <v>20</v>
      </c>
      <c r="AH21" s="52">
        <v>0</v>
      </c>
      <c r="AI21" s="52">
        <v>2</v>
      </c>
      <c r="AJ21" s="52">
        <v>0</v>
      </c>
      <c r="AK21" s="52">
        <v>0</v>
      </c>
      <c r="AL21" s="52">
        <v>1</v>
      </c>
      <c r="AM21" s="52">
        <v>0</v>
      </c>
      <c r="AN21" s="52">
        <v>7</v>
      </c>
      <c r="AO21" s="52">
        <v>2</v>
      </c>
      <c r="AP21" s="11">
        <f>SUM(C21:AO21)</f>
        <v>409</v>
      </c>
    </row>
    <row r="22" spans="1:42" ht="18" customHeight="1">
      <c r="A22" s="101"/>
      <c r="B22" s="53" t="s">
        <v>21</v>
      </c>
      <c r="C22" s="54">
        <v>9</v>
      </c>
      <c r="D22" s="54">
        <v>55</v>
      </c>
      <c r="E22" s="54">
        <v>1455</v>
      </c>
      <c r="F22" s="54">
        <v>226</v>
      </c>
      <c r="G22" s="54">
        <v>1089</v>
      </c>
      <c r="H22" s="54">
        <v>246</v>
      </c>
      <c r="I22" s="54">
        <v>1152</v>
      </c>
      <c r="J22" s="54">
        <v>708</v>
      </c>
      <c r="K22" s="54">
        <v>309</v>
      </c>
      <c r="L22" s="54">
        <v>7</v>
      </c>
      <c r="M22" s="54">
        <v>8</v>
      </c>
      <c r="N22" s="54">
        <v>1184</v>
      </c>
      <c r="O22" s="54">
        <v>86</v>
      </c>
      <c r="P22" s="54">
        <v>4</v>
      </c>
      <c r="Q22" s="54">
        <v>9</v>
      </c>
      <c r="R22" s="54">
        <v>9</v>
      </c>
      <c r="S22" s="54">
        <v>19</v>
      </c>
      <c r="T22" s="54">
        <v>1</v>
      </c>
      <c r="U22" s="54">
        <v>1</v>
      </c>
      <c r="V22" s="54">
        <v>17</v>
      </c>
      <c r="W22" s="54">
        <v>5</v>
      </c>
      <c r="X22" s="54">
        <v>3</v>
      </c>
      <c r="Y22" s="54">
        <v>8</v>
      </c>
      <c r="Z22" s="54">
        <v>27</v>
      </c>
      <c r="AA22" s="54">
        <v>493</v>
      </c>
      <c r="AB22" s="54">
        <v>7</v>
      </c>
      <c r="AC22" s="54">
        <v>1</v>
      </c>
      <c r="AD22" s="54">
        <v>6</v>
      </c>
      <c r="AE22" s="54">
        <v>80</v>
      </c>
      <c r="AF22" s="54">
        <v>34</v>
      </c>
      <c r="AG22" s="54">
        <v>9</v>
      </c>
      <c r="AH22" s="54">
        <v>2</v>
      </c>
      <c r="AI22" s="54">
        <v>5</v>
      </c>
      <c r="AJ22" s="54">
        <v>69</v>
      </c>
      <c r="AK22" s="54">
        <v>2</v>
      </c>
      <c r="AL22" s="54">
        <v>68</v>
      </c>
      <c r="AM22" s="54">
        <v>7</v>
      </c>
      <c r="AN22" s="54">
        <v>13</v>
      </c>
      <c r="AO22" s="54">
        <v>4</v>
      </c>
      <c r="AP22" s="11">
        <f>SUM(C22:AO22)</f>
        <v>7437</v>
      </c>
    </row>
    <row r="23" spans="1:42" ht="18" customHeight="1">
      <c r="A23" s="101"/>
      <c r="B23" s="53" t="s">
        <v>24</v>
      </c>
      <c r="C23" s="54">
        <v>17</v>
      </c>
      <c r="D23" s="54">
        <v>56</v>
      </c>
      <c r="E23" s="54">
        <v>1417</v>
      </c>
      <c r="F23" s="54">
        <v>205</v>
      </c>
      <c r="G23" s="54">
        <v>1087</v>
      </c>
      <c r="H23" s="54">
        <v>253</v>
      </c>
      <c r="I23" s="54">
        <v>1149</v>
      </c>
      <c r="J23" s="54">
        <v>654</v>
      </c>
      <c r="K23" s="54">
        <v>217</v>
      </c>
      <c r="L23" s="54">
        <v>12</v>
      </c>
      <c r="M23" s="54">
        <v>8</v>
      </c>
      <c r="N23" s="54">
        <v>1379</v>
      </c>
      <c r="O23" s="54">
        <v>94</v>
      </c>
      <c r="P23" s="54">
        <v>4</v>
      </c>
      <c r="Q23" s="54">
        <v>6</v>
      </c>
      <c r="R23" s="54">
        <v>11</v>
      </c>
      <c r="S23" s="54">
        <v>19</v>
      </c>
      <c r="T23" s="54">
        <v>3</v>
      </c>
      <c r="U23" s="54">
        <v>2</v>
      </c>
      <c r="V23" s="54">
        <v>13</v>
      </c>
      <c r="W23" s="54">
        <v>5</v>
      </c>
      <c r="X23" s="54">
        <v>4</v>
      </c>
      <c r="Y23" s="54">
        <v>14</v>
      </c>
      <c r="Z23" s="54">
        <v>31</v>
      </c>
      <c r="AA23" s="54">
        <v>347</v>
      </c>
      <c r="AB23" s="54">
        <v>9</v>
      </c>
      <c r="AC23" s="54">
        <v>1</v>
      </c>
      <c r="AD23" s="54">
        <v>6</v>
      </c>
      <c r="AE23" s="54">
        <v>82</v>
      </c>
      <c r="AF23" s="54">
        <v>24</v>
      </c>
      <c r="AG23" s="54">
        <v>28</v>
      </c>
      <c r="AH23" s="54">
        <v>2</v>
      </c>
      <c r="AI23" s="54">
        <v>6</v>
      </c>
      <c r="AJ23" s="54">
        <v>69</v>
      </c>
      <c r="AK23" s="54">
        <v>2</v>
      </c>
      <c r="AL23" s="54">
        <v>64</v>
      </c>
      <c r="AM23" s="54">
        <v>7</v>
      </c>
      <c r="AN23" s="54">
        <v>16</v>
      </c>
      <c r="AO23" s="54">
        <v>6</v>
      </c>
      <c r="AP23" s="11">
        <f>SUM(C23:AO23)</f>
        <v>7329</v>
      </c>
    </row>
    <row r="24" spans="1:42" ht="18" customHeight="1">
      <c r="A24" s="101"/>
      <c r="B24" s="53" t="s">
        <v>25</v>
      </c>
      <c r="C24" s="52">
        <v>0</v>
      </c>
      <c r="D24" s="52">
        <v>4</v>
      </c>
      <c r="E24" s="52">
        <v>56</v>
      </c>
      <c r="F24" s="52">
        <v>25</v>
      </c>
      <c r="G24" s="52">
        <v>42</v>
      </c>
      <c r="H24" s="52">
        <v>14</v>
      </c>
      <c r="I24" s="52">
        <v>26</v>
      </c>
      <c r="J24" s="52">
        <v>59</v>
      </c>
      <c r="K24" s="52">
        <v>93</v>
      </c>
      <c r="L24" s="52">
        <v>1</v>
      </c>
      <c r="M24" s="52">
        <v>0</v>
      </c>
      <c r="N24" s="52">
        <v>6</v>
      </c>
      <c r="O24" s="52">
        <v>2</v>
      </c>
      <c r="P24" s="52">
        <v>0</v>
      </c>
      <c r="Q24" s="52">
        <v>5</v>
      </c>
      <c r="R24" s="52">
        <v>0</v>
      </c>
      <c r="S24" s="52">
        <v>3</v>
      </c>
      <c r="T24" s="52">
        <v>0</v>
      </c>
      <c r="U24" s="52">
        <v>0</v>
      </c>
      <c r="V24" s="52">
        <v>5</v>
      </c>
      <c r="W24" s="52">
        <v>0</v>
      </c>
      <c r="X24" s="52">
        <v>0</v>
      </c>
      <c r="Y24" s="52">
        <v>0</v>
      </c>
      <c r="Z24" s="52">
        <v>0</v>
      </c>
      <c r="AA24" s="52">
        <v>152</v>
      </c>
      <c r="AB24" s="52">
        <v>0</v>
      </c>
      <c r="AC24" s="52">
        <v>0</v>
      </c>
      <c r="AD24" s="52">
        <v>0</v>
      </c>
      <c r="AE24" s="52">
        <v>3</v>
      </c>
      <c r="AF24" s="52">
        <v>10</v>
      </c>
      <c r="AG24" s="52">
        <v>1</v>
      </c>
      <c r="AH24" s="52">
        <v>0</v>
      </c>
      <c r="AI24" s="52">
        <v>1</v>
      </c>
      <c r="AJ24" s="52">
        <v>0</v>
      </c>
      <c r="AK24" s="52">
        <v>0</v>
      </c>
      <c r="AL24" s="52">
        <v>5</v>
      </c>
      <c r="AM24" s="52">
        <v>0</v>
      </c>
      <c r="AN24" s="52">
        <v>4</v>
      </c>
      <c r="AO24" s="52">
        <v>0</v>
      </c>
      <c r="AP24" s="11">
        <f>SUM(C24:AO24)</f>
        <v>517</v>
      </c>
    </row>
    <row r="25" spans="1:42" ht="18" customHeight="1">
      <c r="A25" s="102"/>
      <c r="B25" s="53" t="s">
        <v>26</v>
      </c>
      <c r="C25" s="36">
        <f t="shared" ref="C25:AO25" si="6">IF(C23+C24&gt;0, C24/(C23+C24), "-")</f>
        <v>0</v>
      </c>
      <c r="D25" s="36">
        <f t="shared" si="6"/>
        <v>6.6666666666666666E-2</v>
      </c>
      <c r="E25" s="36">
        <f t="shared" si="6"/>
        <v>3.8017651052274268E-2</v>
      </c>
      <c r="F25" s="36">
        <f t="shared" si="6"/>
        <v>0.10869565217391304</v>
      </c>
      <c r="G25" s="36">
        <f t="shared" si="6"/>
        <v>3.7201062887511072E-2</v>
      </c>
      <c r="H25" s="36">
        <f t="shared" si="6"/>
        <v>5.2434456928838954E-2</v>
      </c>
      <c r="I25" s="36">
        <f t="shared" si="6"/>
        <v>2.2127659574468085E-2</v>
      </c>
      <c r="J25" s="36">
        <f t="shared" si="6"/>
        <v>8.2748948106591863E-2</v>
      </c>
      <c r="K25" s="36">
        <f t="shared" si="6"/>
        <v>0.3</v>
      </c>
      <c r="L25" s="36">
        <f t="shared" si="6"/>
        <v>7.6923076923076927E-2</v>
      </c>
      <c r="M25" s="36">
        <f t="shared" si="6"/>
        <v>0</v>
      </c>
      <c r="N25" s="36">
        <f t="shared" si="6"/>
        <v>4.3321299638989169E-3</v>
      </c>
      <c r="O25" s="36">
        <f t="shared" si="6"/>
        <v>2.0833333333333332E-2</v>
      </c>
      <c r="P25" s="36">
        <f t="shared" si="6"/>
        <v>0</v>
      </c>
      <c r="Q25" s="36">
        <f t="shared" si="6"/>
        <v>0.45454545454545453</v>
      </c>
      <c r="R25" s="36">
        <f t="shared" si="6"/>
        <v>0</v>
      </c>
      <c r="S25" s="36">
        <f t="shared" si="6"/>
        <v>0.13636363636363635</v>
      </c>
      <c r="T25" s="36">
        <f t="shared" si="6"/>
        <v>0</v>
      </c>
      <c r="U25" s="36">
        <f t="shared" si="6"/>
        <v>0</v>
      </c>
      <c r="V25" s="36">
        <f t="shared" si="6"/>
        <v>0.27777777777777779</v>
      </c>
      <c r="W25" s="36">
        <f t="shared" si="6"/>
        <v>0</v>
      </c>
      <c r="X25" s="36">
        <f t="shared" si="6"/>
        <v>0</v>
      </c>
      <c r="Y25" s="36">
        <f t="shared" si="6"/>
        <v>0</v>
      </c>
      <c r="Z25" s="36">
        <f t="shared" si="6"/>
        <v>0</v>
      </c>
      <c r="AA25" s="36">
        <f t="shared" si="6"/>
        <v>0.30460921843687377</v>
      </c>
      <c r="AB25" s="36">
        <f t="shared" si="6"/>
        <v>0</v>
      </c>
      <c r="AC25" s="36">
        <f t="shared" si="6"/>
        <v>0</v>
      </c>
      <c r="AD25" s="36">
        <f t="shared" si="6"/>
        <v>0</v>
      </c>
      <c r="AE25" s="36">
        <f t="shared" si="6"/>
        <v>3.5294117647058823E-2</v>
      </c>
      <c r="AF25" s="36">
        <f t="shared" si="6"/>
        <v>0.29411764705882354</v>
      </c>
      <c r="AG25" s="36">
        <f t="shared" si="6"/>
        <v>3.4482758620689655E-2</v>
      </c>
      <c r="AH25" s="36">
        <f t="shared" si="6"/>
        <v>0</v>
      </c>
      <c r="AI25" s="36">
        <f t="shared" si="6"/>
        <v>0.14285714285714285</v>
      </c>
      <c r="AJ25" s="36">
        <f t="shared" si="6"/>
        <v>0</v>
      </c>
      <c r="AK25" s="36">
        <f t="shared" si="6"/>
        <v>0</v>
      </c>
      <c r="AL25" s="36">
        <f t="shared" si="6"/>
        <v>7.2463768115942032E-2</v>
      </c>
      <c r="AM25" s="36">
        <f t="shared" si="6"/>
        <v>0</v>
      </c>
      <c r="AN25" s="36">
        <f t="shared" si="6"/>
        <v>0.2</v>
      </c>
      <c r="AO25" s="36">
        <f t="shared" si="6"/>
        <v>0</v>
      </c>
      <c r="AP25" s="40">
        <f>IF(AP23+AP24&gt;0, AP24/(AP23+AP24), "-")</f>
        <v>6.5893448891154727E-2</v>
      </c>
    </row>
    <row r="26" spans="1:42" ht="18" customHeight="1">
      <c r="A26" s="100">
        <v>44889</v>
      </c>
      <c r="B26" s="51" t="s">
        <v>20</v>
      </c>
      <c r="C26" s="52">
        <v>9</v>
      </c>
      <c r="D26" s="52">
        <v>0</v>
      </c>
      <c r="E26" s="52">
        <v>11</v>
      </c>
      <c r="F26" s="52">
        <v>5</v>
      </c>
      <c r="G26" s="52">
        <v>11</v>
      </c>
      <c r="H26" s="52">
        <v>8</v>
      </c>
      <c r="I26" s="52">
        <v>33</v>
      </c>
      <c r="J26" s="52">
        <v>9</v>
      </c>
      <c r="K26" s="52">
        <v>1</v>
      </c>
      <c r="L26" s="52">
        <v>1</v>
      </c>
      <c r="M26" s="52">
        <v>0</v>
      </c>
      <c r="N26" s="52">
        <v>106</v>
      </c>
      <c r="O26" s="52">
        <v>3</v>
      </c>
      <c r="P26" s="52">
        <v>3</v>
      </c>
      <c r="Q26" s="52">
        <v>0</v>
      </c>
      <c r="R26" s="52">
        <v>1</v>
      </c>
      <c r="S26" s="52">
        <v>0</v>
      </c>
      <c r="T26" s="52">
        <v>1</v>
      </c>
      <c r="U26" s="52">
        <v>0</v>
      </c>
      <c r="V26" s="52">
        <v>2</v>
      </c>
      <c r="W26" s="52">
        <v>0</v>
      </c>
      <c r="X26" s="52">
        <v>1</v>
      </c>
      <c r="Y26" s="52">
        <v>2</v>
      </c>
      <c r="Z26" s="52">
        <v>7</v>
      </c>
      <c r="AA26" s="52">
        <v>1</v>
      </c>
      <c r="AB26" s="52">
        <v>3</v>
      </c>
      <c r="AC26" s="52">
        <v>0</v>
      </c>
      <c r="AD26" s="52">
        <v>5</v>
      </c>
      <c r="AE26" s="52">
        <v>3</v>
      </c>
      <c r="AF26" s="52">
        <v>0</v>
      </c>
      <c r="AG26" s="52">
        <v>16</v>
      </c>
      <c r="AH26" s="52">
        <v>5</v>
      </c>
      <c r="AI26" s="52">
        <v>7</v>
      </c>
      <c r="AJ26" s="52">
        <v>1</v>
      </c>
      <c r="AK26" s="52">
        <v>0</v>
      </c>
      <c r="AL26" s="52">
        <v>1</v>
      </c>
      <c r="AM26" s="52">
        <v>0</v>
      </c>
      <c r="AN26" s="52">
        <v>0</v>
      </c>
      <c r="AO26" s="52">
        <v>2</v>
      </c>
      <c r="AP26" s="11">
        <f>SUM(C26:AO26)</f>
        <v>258</v>
      </c>
    </row>
    <row r="27" spans="1:42" ht="18" customHeight="1">
      <c r="A27" s="101"/>
      <c r="B27" s="53" t="s">
        <v>21</v>
      </c>
      <c r="C27" s="54">
        <v>28</v>
      </c>
      <c r="D27" s="54">
        <v>33</v>
      </c>
      <c r="E27" s="54">
        <v>1008</v>
      </c>
      <c r="F27" s="54">
        <v>70</v>
      </c>
      <c r="G27" s="54">
        <v>1008</v>
      </c>
      <c r="H27" s="54">
        <v>442</v>
      </c>
      <c r="I27" s="54">
        <v>1048</v>
      </c>
      <c r="J27" s="54">
        <v>529</v>
      </c>
      <c r="K27" s="54">
        <v>205</v>
      </c>
      <c r="L27" s="54">
        <v>6</v>
      </c>
      <c r="M27" s="54">
        <v>6</v>
      </c>
      <c r="N27" s="54">
        <v>841</v>
      </c>
      <c r="O27" s="54">
        <v>72</v>
      </c>
      <c r="P27" s="54">
        <v>12</v>
      </c>
      <c r="Q27" s="54">
        <v>7</v>
      </c>
      <c r="R27" s="54">
        <v>15</v>
      </c>
      <c r="S27" s="54">
        <v>16</v>
      </c>
      <c r="T27" s="54">
        <v>1</v>
      </c>
      <c r="U27" s="54">
        <v>1</v>
      </c>
      <c r="V27" s="54">
        <v>10</v>
      </c>
      <c r="W27" s="54">
        <v>10</v>
      </c>
      <c r="X27" s="54">
        <v>3</v>
      </c>
      <c r="Y27" s="54">
        <v>9</v>
      </c>
      <c r="Z27" s="54">
        <v>24</v>
      </c>
      <c r="AA27" s="54">
        <v>657</v>
      </c>
      <c r="AB27" s="54">
        <v>2</v>
      </c>
      <c r="AC27" s="54">
        <v>8</v>
      </c>
      <c r="AD27" s="54">
        <v>2</v>
      </c>
      <c r="AE27" s="54">
        <v>56</v>
      </c>
      <c r="AF27" s="54">
        <v>7</v>
      </c>
      <c r="AG27" s="54">
        <v>10</v>
      </c>
      <c r="AH27" s="54">
        <v>3</v>
      </c>
      <c r="AI27" s="54">
        <v>1</v>
      </c>
      <c r="AJ27" s="54">
        <v>29</v>
      </c>
      <c r="AK27" s="54">
        <v>1</v>
      </c>
      <c r="AL27" s="54">
        <v>46</v>
      </c>
      <c r="AM27" s="54">
        <v>0</v>
      </c>
      <c r="AN27" s="54">
        <v>9</v>
      </c>
      <c r="AO27" s="54">
        <v>7</v>
      </c>
      <c r="AP27" s="11">
        <f>SUM(C27:AO27)</f>
        <v>6242</v>
      </c>
    </row>
    <row r="28" spans="1:42" ht="18" customHeight="1">
      <c r="A28" s="101"/>
      <c r="B28" s="53" t="s">
        <v>24</v>
      </c>
      <c r="C28" s="54">
        <v>37</v>
      </c>
      <c r="D28" s="54">
        <v>30</v>
      </c>
      <c r="E28" s="54">
        <v>915</v>
      </c>
      <c r="F28" s="54">
        <v>65</v>
      </c>
      <c r="G28" s="54">
        <v>922</v>
      </c>
      <c r="H28" s="54">
        <v>417</v>
      </c>
      <c r="I28" s="54">
        <v>1068</v>
      </c>
      <c r="J28" s="54">
        <v>523</v>
      </c>
      <c r="K28" s="54">
        <v>188</v>
      </c>
      <c r="L28" s="54">
        <v>6</v>
      </c>
      <c r="M28" s="54">
        <v>6</v>
      </c>
      <c r="N28" s="54">
        <v>935</v>
      </c>
      <c r="O28" s="54">
        <v>74</v>
      </c>
      <c r="P28" s="54">
        <v>15</v>
      </c>
      <c r="Q28" s="54">
        <v>2</v>
      </c>
      <c r="R28" s="54">
        <v>16</v>
      </c>
      <c r="S28" s="54">
        <v>16</v>
      </c>
      <c r="T28" s="54">
        <v>2</v>
      </c>
      <c r="U28" s="54">
        <v>1</v>
      </c>
      <c r="V28" s="54">
        <v>11</v>
      </c>
      <c r="W28" s="54">
        <v>10</v>
      </c>
      <c r="X28" s="54">
        <v>4</v>
      </c>
      <c r="Y28" s="54">
        <v>11</v>
      </c>
      <c r="Z28" s="54">
        <v>31</v>
      </c>
      <c r="AA28" s="54">
        <v>514</v>
      </c>
      <c r="AB28" s="54">
        <v>5</v>
      </c>
      <c r="AC28" s="54">
        <v>8</v>
      </c>
      <c r="AD28" s="54">
        <v>7</v>
      </c>
      <c r="AE28" s="54">
        <v>57</v>
      </c>
      <c r="AF28" s="54">
        <v>3</v>
      </c>
      <c r="AG28" s="54">
        <v>25</v>
      </c>
      <c r="AH28" s="54">
        <v>8</v>
      </c>
      <c r="AI28" s="54">
        <v>8</v>
      </c>
      <c r="AJ28" s="54">
        <v>29</v>
      </c>
      <c r="AK28" s="54">
        <v>1</v>
      </c>
      <c r="AL28" s="54">
        <v>46</v>
      </c>
      <c r="AM28" s="54">
        <v>0</v>
      </c>
      <c r="AN28" s="54">
        <v>7</v>
      </c>
      <c r="AO28" s="54">
        <v>9</v>
      </c>
      <c r="AP28" s="11">
        <f>SUM(C28:AO28)</f>
        <v>6032</v>
      </c>
    </row>
    <row r="29" spans="1:42" ht="18" customHeight="1">
      <c r="A29" s="101"/>
      <c r="B29" s="53" t="s">
        <v>25</v>
      </c>
      <c r="C29" s="52">
        <v>0</v>
      </c>
      <c r="D29" s="52">
        <v>3</v>
      </c>
      <c r="E29" s="52">
        <v>104</v>
      </c>
      <c r="F29" s="52">
        <v>10</v>
      </c>
      <c r="G29" s="52">
        <v>97</v>
      </c>
      <c r="H29" s="52">
        <v>33</v>
      </c>
      <c r="I29" s="52">
        <v>13</v>
      </c>
      <c r="J29" s="52">
        <v>15</v>
      </c>
      <c r="K29" s="52">
        <v>18</v>
      </c>
      <c r="L29" s="52">
        <v>1</v>
      </c>
      <c r="M29" s="52">
        <v>0</v>
      </c>
      <c r="N29" s="52">
        <v>12</v>
      </c>
      <c r="O29" s="52">
        <v>1</v>
      </c>
      <c r="P29" s="52">
        <v>0</v>
      </c>
      <c r="Q29" s="52">
        <v>5</v>
      </c>
      <c r="R29" s="52">
        <v>0</v>
      </c>
      <c r="S29" s="52">
        <v>0</v>
      </c>
      <c r="T29" s="52">
        <v>0</v>
      </c>
      <c r="U29" s="52">
        <v>0</v>
      </c>
      <c r="V29" s="52">
        <v>1</v>
      </c>
      <c r="W29" s="52">
        <v>0</v>
      </c>
      <c r="X29" s="52">
        <v>0</v>
      </c>
      <c r="Y29" s="52">
        <v>0</v>
      </c>
      <c r="Z29" s="52">
        <v>0</v>
      </c>
      <c r="AA29" s="52">
        <v>144</v>
      </c>
      <c r="AB29" s="52">
        <v>0</v>
      </c>
      <c r="AC29" s="52">
        <v>0</v>
      </c>
      <c r="AD29" s="52">
        <v>0</v>
      </c>
      <c r="AE29" s="52">
        <v>2</v>
      </c>
      <c r="AF29" s="52">
        <v>4</v>
      </c>
      <c r="AG29" s="52">
        <v>1</v>
      </c>
      <c r="AH29" s="52">
        <v>0</v>
      </c>
      <c r="AI29" s="52">
        <v>0</v>
      </c>
      <c r="AJ29" s="52">
        <v>1</v>
      </c>
      <c r="AK29" s="52">
        <v>0</v>
      </c>
      <c r="AL29" s="52">
        <v>1</v>
      </c>
      <c r="AM29" s="52">
        <v>0</v>
      </c>
      <c r="AN29" s="52">
        <v>2</v>
      </c>
      <c r="AO29" s="52">
        <v>0</v>
      </c>
      <c r="AP29" s="11">
        <f>SUM(C29:AO29)</f>
        <v>468</v>
      </c>
    </row>
    <row r="30" spans="1:42" ht="18" customHeight="1">
      <c r="A30" s="102"/>
      <c r="B30" s="53" t="s">
        <v>26</v>
      </c>
      <c r="C30" s="36">
        <f t="shared" ref="C30:AO30" si="7">IF(C28+C29&gt;0, C29/(C28+C29), "-")</f>
        <v>0</v>
      </c>
      <c r="D30" s="36">
        <f t="shared" si="7"/>
        <v>9.0909090909090912E-2</v>
      </c>
      <c r="E30" s="36">
        <f t="shared" si="7"/>
        <v>0.10206084396467124</v>
      </c>
      <c r="F30" s="36">
        <f t="shared" si="7"/>
        <v>0.13333333333333333</v>
      </c>
      <c r="G30" s="36">
        <f t="shared" si="7"/>
        <v>9.5191364082433755E-2</v>
      </c>
      <c r="H30" s="36">
        <f t="shared" si="7"/>
        <v>7.3333333333333334E-2</v>
      </c>
      <c r="I30" s="36">
        <f t="shared" si="7"/>
        <v>1.2025901942645698E-2</v>
      </c>
      <c r="J30" s="36">
        <f t="shared" si="7"/>
        <v>2.7881040892193308E-2</v>
      </c>
      <c r="K30" s="36">
        <f t="shared" si="7"/>
        <v>8.7378640776699032E-2</v>
      </c>
      <c r="L30" s="36">
        <f t="shared" si="7"/>
        <v>0.14285714285714285</v>
      </c>
      <c r="M30" s="36">
        <f t="shared" si="7"/>
        <v>0</v>
      </c>
      <c r="N30" s="36">
        <f t="shared" si="7"/>
        <v>1.2671594508975714E-2</v>
      </c>
      <c r="O30" s="36">
        <f t="shared" si="7"/>
        <v>1.3333333333333334E-2</v>
      </c>
      <c r="P30" s="36">
        <f t="shared" si="7"/>
        <v>0</v>
      </c>
      <c r="Q30" s="36">
        <f t="shared" si="7"/>
        <v>0.7142857142857143</v>
      </c>
      <c r="R30" s="36">
        <f t="shared" si="7"/>
        <v>0</v>
      </c>
      <c r="S30" s="36">
        <f t="shared" si="7"/>
        <v>0</v>
      </c>
      <c r="T30" s="36">
        <f t="shared" si="7"/>
        <v>0</v>
      </c>
      <c r="U30" s="36">
        <f t="shared" si="7"/>
        <v>0</v>
      </c>
      <c r="V30" s="36">
        <f t="shared" si="7"/>
        <v>8.3333333333333329E-2</v>
      </c>
      <c r="W30" s="36">
        <f t="shared" si="7"/>
        <v>0</v>
      </c>
      <c r="X30" s="36">
        <f t="shared" si="7"/>
        <v>0</v>
      </c>
      <c r="Y30" s="36">
        <f t="shared" si="7"/>
        <v>0</v>
      </c>
      <c r="Z30" s="36">
        <f t="shared" si="7"/>
        <v>0</v>
      </c>
      <c r="AA30" s="36">
        <f t="shared" si="7"/>
        <v>0.21884498480243161</v>
      </c>
      <c r="AB30" s="36">
        <f t="shared" si="7"/>
        <v>0</v>
      </c>
      <c r="AC30" s="36">
        <f t="shared" si="7"/>
        <v>0</v>
      </c>
      <c r="AD30" s="36">
        <f t="shared" si="7"/>
        <v>0</v>
      </c>
      <c r="AE30" s="36">
        <f t="shared" si="7"/>
        <v>3.3898305084745763E-2</v>
      </c>
      <c r="AF30" s="36">
        <f t="shared" si="7"/>
        <v>0.5714285714285714</v>
      </c>
      <c r="AG30" s="36">
        <f t="shared" si="7"/>
        <v>3.8461538461538464E-2</v>
      </c>
      <c r="AH30" s="36">
        <f t="shared" si="7"/>
        <v>0</v>
      </c>
      <c r="AI30" s="36">
        <f t="shared" si="7"/>
        <v>0</v>
      </c>
      <c r="AJ30" s="36">
        <f t="shared" si="7"/>
        <v>3.3333333333333333E-2</v>
      </c>
      <c r="AK30" s="36">
        <f t="shared" si="7"/>
        <v>0</v>
      </c>
      <c r="AL30" s="36">
        <f t="shared" si="7"/>
        <v>2.1276595744680851E-2</v>
      </c>
      <c r="AM30" s="36" t="str">
        <f t="shared" si="7"/>
        <v>-</v>
      </c>
      <c r="AN30" s="36">
        <f t="shared" si="7"/>
        <v>0.22222222222222221</v>
      </c>
      <c r="AO30" s="36">
        <f t="shared" si="7"/>
        <v>0</v>
      </c>
      <c r="AP30" s="40">
        <f>IF(AP28+AP29&gt;0, AP29/(AP28+AP29), "-")</f>
        <v>7.1999999999999995E-2</v>
      </c>
    </row>
    <row r="31" spans="1:42" ht="18" customHeight="1">
      <c r="A31" s="100">
        <v>44890</v>
      </c>
      <c r="B31" s="51" t="s">
        <v>20</v>
      </c>
      <c r="C31" s="52">
        <v>23</v>
      </c>
      <c r="D31" s="52">
        <v>4</v>
      </c>
      <c r="E31" s="52">
        <v>8</v>
      </c>
      <c r="F31" s="52">
        <v>0</v>
      </c>
      <c r="G31" s="52">
        <v>6</v>
      </c>
      <c r="H31" s="52">
        <v>9</v>
      </c>
      <c r="I31" s="52">
        <v>6</v>
      </c>
      <c r="J31" s="52">
        <v>7</v>
      </c>
      <c r="K31" s="52">
        <v>2</v>
      </c>
      <c r="L31" s="52">
        <v>5</v>
      </c>
      <c r="M31" s="52">
        <v>0</v>
      </c>
      <c r="N31" s="52">
        <v>23</v>
      </c>
      <c r="O31" s="52">
        <v>3</v>
      </c>
      <c r="P31" s="52">
        <v>19</v>
      </c>
      <c r="Q31" s="52">
        <v>2</v>
      </c>
      <c r="R31" s="52">
        <v>2</v>
      </c>
      <c r="S31" s="52">
        <v>3</v>
      </c>
      <c r="T31" s="52">
        <v>6</v>
      </c>
      <c r="U31" s="52">
        <v>0</v>
      </c>
      <c r="V31" s="52">
        <v>4</v>
      </c>
      <c r="W31" s="52">
        <v>1</v>
      </c>
      <c r="X31" s="52">
        <v>2</v>
      </c>
      <c r="Y31" s="52">
        <v>2</v>
      </c>
      <c r="Z31" s="52">
        <v>8</v>
      </c>
      <c r="AA31" s="52">
        <v>3</v>
      </c>
      <c r="AB31" s="52">
        <v>4</v>
      </c>
      <c r="AC31" s="52">
        <v>13</v>
      </c>
      <c r="AD31" s="52">
        <v>0</v>
      </c>
      <c r="AE31" s="52">
        <v>8</v>
      </c>
      <c r="AF31" s="52">
        <v>1</v>
      </c>
      <c r="AG31" s="52">
        <v>5</v>
      </c>
      <c r="AH31" s="52">
        <v>3</v>
      </c>
      <c r="AI31" s="52">
        <v>4</v>
      </c>
      <c r="AJ31" s="52">
        <v>1</v>
      </c>
      <c r="AK31" s="52">
        <v>0</v>
      </c>
      <c r="AL31" s="52">
        <v>2</v>
      </c>
      <c r="AM31" s="52">
        <v>0</v>
      </c>
      <c r="AN31" s="52">
        <v>3</v>
      </c>
      <c r="AO31" s="52">
        <v>7</v>
      </c>
      <c r="AP31" s="11">
        <f>SUM(C31:AO31)</f>
        <v>199</v>
      </c>
    </row>
    <row r="32" spans="1:42" ht="18" customHeight="1">
      <c r="A32" s="101"/>
      <c r="B32" s="53" t="s">
        <v>21</v>
      </c>
      <c r="C32" s="54">
        <v>5</v>
      </c>
      <c r="D32" s="54">
        <v>13</v>
      </c>
      <c r="E32" s="54">
        <v>1644</v>
      </c>
      <c r="F32" s="54">
        <v>38</v>
      </c>
      <c r="G32" s="54">
        <v>1039</v>
      </c>
      <c r="H32" s="54">
        <v>267</v>
      </c>
      <c r="I32" s="54">
        <v>1207</v>
      </c>
      <c r="J32" s="54">
        <v>1002</v>
      </c>
      <c r="K32" s="54">
        <v>200</v>
      </c>
      <c r="L32" s="54">
        <v>11</v>
      </c>
      <c r="M32" s="54">
        <v>1</v>
      </c>
      <c r="N32" s="54">
        <v>942</v>
      </c>
      <c r="O32" s="54">
        <v>102</v>
      </c>
      <c r="P32" s="54">
        <v>10</v>
      </c>
      <c r="Q32" s="54">
        <v>2</v>
      </c>
      <c r="R32" s="54">
        <v>4</v>
      </c>
      <c r="S32" s="54">
        <v>10</v>
      </c>
      <c r="T32" s="54">
        <v>6</v>
      </c>
      <c r="U32" s="54">
        <v>2</v>
      </c>
      <c r="V32" s="54">
        <v>27</v>
      </c>
      <c r="W32" s="54">
        <v>11</v>
      </c>
      <c r="X32" s="54">
        <v>5</v>
      </c>
      <c r="Y32" s="54">
        <v>5</v>
      </c>
      <c r="Z32" s="54">
        <v>33</v>
      </c>
      <c r="AA32" s="54">
        <v>604</v>
      </c>
      <c r="AB32" s="54">
        <v>2</v>
      </c>
      <c r="AC32" s="54">
        <v>7</v>
      </c>
      <c r="AD32" s="54">
        <v>4</v>
      </c>
      <c r="AE32" s="54">
        <v>68</v>
      </c>
      <c r="AF32" s="54">
        <v>37</v>
      </c>
      <c r="AG32" s="54">
        <v>5</v>
      </c>
      <c r="AH32" s="54">
        <v>1</v>
      </c>
      <c r="AI32" s="54">
        <v>3</v>
      </c>
      <c r="AJ32" s="54">
        <v>96</v>
      </c>
      <c r="AK32" s="54">
        <v>3</v>
      </c>
      <c r="AL32" s="54">
        <v>88</v>
      </c>
      <c r="AM32" s="54">
        <v>3</v>
      </c>
      <c r="AN32" s="54">
        <v>4</v>
      </c>
      <c r="AO32" s="54">
        <v>11</v>
      </c>
      <c r="AP32" s="11">
        <f>SUM(C32:AO32)</f>
        <v>7522</v>
      </c>
    </row>
    <row r="33" spans="1:42" ht="18" customHeight="1">
      <c r="A33" s="101"/>
      <c r="B33" s="53" t="s">
        <v>24</v>
      </c>
      <c r="C33" s="54">
        <v>28</v>
      </c>
      <c r="D33" s="54">
        <v>16</v>
      </c>
      <c r="E33" s="54">
        <v>1445</v>
      </c>
      <c r="F33" s="54">
        <v>34</v>
      </c>
      <c r="G33" s="54">
        <v>1022</v>
      </c>
      <c r="H33" s="54">
        <v>276</v>
      </c>
      <c r="I33" s="54">
        <v>1187</v>
      </c>
      <c r="J33" s="54">
        <v>1009</v>
      </c>
      <c r="K33" s="54">
        <v>198</v>
      </c>
      <c r="L33" s="54">
        <v>16</v>
      </c>
      <c r="M33" s="54">
        <v>1</v>
      </c>
      <c r="N33" s="54">
        <v>954</v>
      </c>
      <c r="O33" s="54">
        <v>105</v>
      </c>
      <c r="P33" s="54">
        <v>29</v>
      </c>
      <c r="Q33" s="54">
        <v>0</v>
      </c>
      <c r="R33" s="54">
        <v>6</v>
      </c>
      <c r="S33" s="54">
        <v>12</v>
      </c>
      <c r="T33" s="54">
        <v>12</v>
      </c>
      <c r="U33" s="54">
        <v>2</v>
      </c>
      <c r="V33" s="54">
        <v>29</v>
      </c>
      <c r="W33" s="54">
        <v>12</v>
      </c>
      <c r="X33" s="54">
        <v>7</v>
      </c>
      <c r="Y33" s="54">
        <v>7</v>
      </c>
      <c r="Z33" s="54">
        <v>41</v>
      </c>
      <c r="AA33" s="54">
        <v>530</v>
      </c>
      <c r="AB33" s="54">
        <v>6</v>
      </c>
      <c r="AC33" s="54">
        <v>20</v>
      </c>
      <c r="AD33" s="54">
        <v>4</v>
      </c>
      <c r="AE33" s="54">
        <v>71</v>
      </c>
      <c r="AF33" s="54">
        <v>38</v>
      </c>
      <c r="AG33" s="54">
        <v>10</v>
      </c>
      <c r="AH33" s="54">
        <v>4</v>
      </c>
      <c r="AI33" s="54">
        <v>7</v>
      </c>
      <c r="AJ33" s="54">
        <v>97</v>
      </c>
      <c r="AK33" s="54">
        <v>3</v>
      </c>
      <c r="AL33" s="54">
        <v>86</v>
      </c>
      <c r="AM33" s="54">
        <v>3</v>
      </c>
      <c r="AN33" s="54">
        <v>7</v>
      </c>
      <c r="AO33" s="54">
        <v>18</v>
      </c>
      <c r="AP33" s="11">
        <f>SUM(C33:AO33)</f>
        <v>7352</v>
      </c>
    </row>
    <row r="34" spans="1:42" ht="18" customHeight="1">
      <c r="A34" s="101"/>
      <c r="B34" s="53" t="s">
        <v>25</v>
      </c>
      <c r="C34" s="52">
        <v>0</v>
      </c>
      <c r="D34" s="52">
        <v>1</v>
      </c>
      <c r="E34" s="52">
        <v>207</v>
      </c>
      <c r="F34" s="52">
        <v>4</v>
      </c>
      <c r="G34" s="52">
        <v>23</v>
      </c>
      <c r="H34" s="52">
        <v>0</v>
      </c>
      <c r="I34" s="52">
        <v>26</v>
      </c>
      <c r="J34" s="52">
        <v>0</v>
      </c>
      <c r="K34" s="52">
        <v>4</v>
      </c>
      <c r="L34" s="52">
        <v>0</v>
      </c>
      <c r="M34" s="52">
        <v>0</v>
      </c>
      <c r="N34" s="52">
        <v>11</v>
      </c>
      <c r="O34" s="52">
        <v>0</v>
      </c>
      <c r="P34" s="52">
        <v>0</v>
      </c>
      <c r="Q34" s="52">
        <v>4</v>
      </c>
      <c r="R34" s="52">
        <v>0</v>
      </c>
      <c r="S34" s="52">
        <v>1</v>
      </c>
      <c r="T34" s="52">
        <v>0</v>
      </c>
      <c r="U34" s="52">
        <v>0</v>
      </c>
      <c r="V34" s="52">
        <v>2</v>
      </c>
      <c r="W34" s="52">
        <v>0</v>
      </c>
      <c r="X34" s="52">
        <v>0</v>
      </c>
      <c r="Y34" s="52">
        <v>0</v>
      </c>
      <c r="Z34" s="52">
        <v>0</v>
      </c>
      <c r="AA34" s="52">
        <v>77</v>
      </c>
      <c r="AB34" s="52">
        <v>0</v>
      </c>
      <c r="AC34" s="52">
        <v>0</v>
      </c>
      <c r="AD34" s="52">
        <v>0</v>
      </c>
      <c r="AE34" s="52">
        <v>5</v>
      </c>
      <c r="AF34" s="52">
        <v>0</v>
      </c>
      <c r="AG34" s="52">
        <v>0</v>
      </c>
      <c r="AH34" s="52">
        <v>0</v>
      </c>
      <c r="AI34" s="52">
        <v>0</v>
      </c>
      <c r="AJ34" s="52">
        <v>0</v>
      </c>
      <c r="AK34" s="52">
        <v>0</v>
      </c>
      <c r="AL34" s="52">
        <v>4</v>
      </c>
      <c r="AM34" s="52">
        <v>0</v>
      </c>
      <c r="AN34" s="52">
        <v>0</v>
      </c>
      <c r="AO34" s="52">
        <v>0</v>
      </c>
      <c r="AP34" s="11">
        <f>SUM(C34:AO34)</f>
        <v>369</v>
      </c>
    </row>
    <row r="35" spans="1:42" ht="18" customHeight="1">
      <c r="A35" s="102"/>
      <c r="B35" s="53" t="s">
        <v>26</v>
      </c>
      <c r="C35" s="36">
        <f t="shared" ref="C35:AO35" si="8">IF(C33+C34&gt;0, C34/(C33+C34), "-")</f>
        <v>0</v>
      </c>
      <c r="D35" s="36">
        <f t="shared" si="8"/>
        <v>5.8823529411764705E-2</v>
      </c>
      <c r="E35" s="36">
        <f t="shared" si="8"/>
        <v>0.12530266343825666</v>
      </c>
      <c r="F35" s="36">
        <f t="shared" si="8"/>
        <v>0.10526315789473684</v>
      </c>
      <c r="G35" s="36">
        <f t="shared" si="8"/>
        <v>2.200956937799043E-2</v>
      </c>
      <c r="H35" s="36">
        <f t="shared" si="8"/>
        <v>0</v>
      </c>
      <c r="I35" s="36">
        <f t="shared" si="8"/>
        <v>2.1434460016488046E-2</v>
      </c>
      <c r="J35" s="36">
        <f t="shared" si="8"/>
        <v>0</v>
      </c>
      <c r="K35" s="36">
        <f t="shared" si="8"/>
        <v>1.9801980198019802E-2</v>
      </c>
      <c r="L35" s="36">
        <f t="shared" si="8"/>
        <v>0</v>
      </c>
      <c r="M35" s="36">
        <f t="shared" si="8"/>
        <v>0</v>
      </c>
      <c r="N35" s="36">
        <f t="shared" si="8"/>
        <v>1.1398963730569948E-2</v>
      </c>
      <c r="O35" s="36">
        <f t="shared" si="8"/>
        <v>0</v>
      </c>
      <c r="P35" s="36">
        <f t="shared" si="8"/>
        <v>0</v>
      </c>
      <c r="Q35" s="36">
        <f t="shared" si="8"/>
        <v>1</v>
      </c>
      <c r="R35" s="36">
        <f t="shared" si="8"/>
        <v>0</v>
      </c>
      <c r="S35" s="36">
        <f t="shared" si="8"/>
        <v>7.6923076923076927E-2</v>
      </c>
      <c r="T35" s="36">
        <f t="shared" si="8"/>
        <v>0</v>
      </c>
      <c r="U35" s="36">
        <f t="shared" si="8"/>
        <v>0</v>
      </c>
      <c r="V35" s="36">
        <f t="shared" si="8"/>
        <v>6.4516129032258063E-2</v>
      </c>
      <c r="W35" s="36">
        <f t="shared" si="8"/>
        <v>0</v>
      </c>
      <c r="X35" s="36">
        <f t="shared" si="8"/>
        <v>0</v>
      </c>
      <c r="Y35" s="36">
        <f t="shared" si="8"/>
        <v>0</v>
      </c>
      <c r="Z35" s="36">
        <f t="shared" si="8"/>
        <v>0</v>
      </c>
      <c r="AA35" s="36">
        <f t="shared" si="8"/>
        <v>0.12685337726523888</v>
      </c>
      <c r="AB35" s="36">
        <f t="shared" si="8"/>
        <v>0</v>
      </c>
      <c r="AC35" s="36">
        <f t="shared" si="8"/>
        <v>0</v>
      </c>
      <c r="AD35" s="36">
        <f t="shared" si="8"/>
        <v>0</v>
      </c>
      <c r="AE35" s="36">
        <f t="shared" si="8"/>
        <v>6.5789473684210523E-2</v>
      </c>
      <c r="AF35" s="36">
        <f t="shared" si="8"/>
        <v>0</v>
      </c>
      <c r="AG35" s="36">
        <f t="shared" si="8"/>
        <v>0</v>
      </c>
      <c r="AH35" s="36">
        <f t="shared" si="8"/>
        <v>0</v>
      </c>
      <c r="AI35" s="36">
        <f t="shared" si="8"/>
        <v>0</v>
      </c>
      <c r="AJ35" s="36">
        <f t="shared" si="8"/>
        <v>0</v>
      </c>
      <c r="AK35" s="36">
        <f t="shared" si="8"/>
        <v>0</v>
      </c>
      <c r="AL35" s="36">
        <f t="shared" si="8"/>
        <v>4.4444444444444446E-2</v>
      </c>
      <c r="AM35" s="36">
        <f t="shared" si="8"/>
        <v>0</v>
      </c>
      <c r="AN35" s="36">
        <f t="shared" si="8"/>
        <v>0</v>
      </c>
      <c r="AO35" s="36">
        <f t="shared" si="8"/>
        <v>0</v>
      </c>
      <c r="AP35" s="40">
        <f>IF(AP33+AP34&gt;0, AP34/(AP33+AP34), "-")</f>
        <v>4.7791736821655224E-2</v>
      </c>
    </row>
    <row r="36" spans="1:42" ht="18" customHeight="1">
      <c r="A36" s="100">
        <v>44891</v>
      </c>
      <c r="B36" s="51" t="s">
        <v>20</v>
      </c>
      <c r="C36" s="52">
        <v>6</v>
      </c>
      <c r="D36" s="52">
        <v>0</v>
      </c>
      <c r="E36" s="52">
        <v>13</v>
      </c>
      <c r="F36" s="52">
        <v>1</v>
      </c>
      <c r="G36" s="52">
        <v>4</v>
      </c>
      <c r="H36" s="52">
        <v>4</v>
      </c>
      <c r="I36" s="52">
        <v>20</v>
      </c>
      <c r="J36" s="52">
        <v>28</v>
      </c>
      <c r="K36" s="52">
        <v>3</v>
      </c>
      <c r="L36" s="52">
        <v>3</v>
      </c>
      <c r="M36" s="52">
        <v>0</v>
      </c>
      <c r="N36" s="52">
        <v>20</v>
      </c>
      <c r="O36" s="52">
        <v>13</v>
      </c>
      <c r="P36" s="52">
        <v>11</v>
      </c>
      <c r="Q36" s="52">
        <v>0</v>
      </c>
      <c r="R36" s="52">
        <v>2</v>
      </c>
      <c r="S36" s="52">
        <v>8</v>
      </c>
      <c r="T36" s="52">
        <v>5</v>
      </c>
      <c r="U36" s="52">
        <v>0</v>
      </c>
      <c r="V36" s="52">
        <v>1</v>
      </c>
      <c r="W36" s="52">
        <v>0</v>
      </c>
      <c r="X36" s="52">
        <v>1</v>
      </c>
      <c r="Y36" s="52">
        <v>1</v>
      </c>
      <c r="Z36" s="52">
        <v>7</v>
      </c>
      <c r="AA36" s="52">
        <v>11</v>
      </c>
      <c r="AB36" s="52">
        <v>4</v>
      </c>
      <c r="AC36" s="52">
        <v>2</v>
      </c>
      <c r="AD36" s="52">
        <v>0</v>
      </c>
      <c r="AE36" s="52">
        <v>5</v>
      </c>
      <c r="AF36" s="52">
        <v>0</v>
      </c>
      <c r="AG36" s="52">
        <v>6</v>
      </c>
      <c r="AH36" s="52">
        <v>6</v>
      </c>
      <c r="AI36" s="52">
        <v>0</v>
      </c>
      <c r="AJ36" s="52">
        <v>2</v>
      </c>
      <c r="AK36" s="52">
        <v>1</v>
      </c>
      <c r="AL36" s="52">
        <v>1</v>
      </c>
      <c r="AM36" s="52">
        <v>0</v>
      </c>
      <c r="AN36" s="52">
        <v>2</v>
      </c>
      <c r="AO36" s="52">
        <v>3</v>
      </c>
      <c r="AP36" s="11">
        <f>SUM(C36:AO36)</f>
        <v>194</v>
      </c>
    </row>
    <row r="37" spans="1:42" ht="18" customHeight="1">
      <c r="A37" s="101"/>
      <c r="B37" s="53" t="s">
        <v>21</v>
      </c>
      <c r="C37" s="54">
        <v>15</v>
      </c>
      <c r="D37" s="54">
        <v>48</v>
      </c>
      <c r="E37" s="54">
        <v>2451</v>
      </c>
      <c r="F37" s="54">
        <v>31</v>
      </c>
      <c r="G37" s="54">
        <v>1053</v>
      </c>
      <c r="H37" s="54">
        <v>551</v>
      </c>
      <c r="I37" s="54">
        <v>1545</v>
      </c>
      <c r="J37" s="54">
        <v>1012</v>
      </c>
      <c r="K37" s="54">
        <v>271</v>
      </c>
      <c r="L37" s="54">
        <v>0</v>
      </c>
      <c r="M37" s="54">
        <v>7</v>
      </c>
      <c r="N37" s="54">
        <v>946</v>
      </c>
      <c r="O37" s="54">
        <v>110</v>
      </c>
      <c r="P37" s="54">
        <v>31</v>
      </c>
      <c r="Q37" s="54">
        <v>14</v>
      </c>
      <c r="R37" s="54">
        <v>11</v>
      </c>
      <c r="S37" s="54">
        <v>38</v>
      </c>
      <c r="T37" s="54">
        <v>3</v>
      </c>
      <c r="U37" s="54">
        <v>0</v>
      </c>
      <c r="V37" s="54">
        <v>8</v>
      </c>
      <c r="W37" s="54">
        <v>3</v>
      </c>
      <c r="X37" s="54">
        <v>5</v>
      </c>
      <c r="Y37" s="54">
        <v>12</v>
      </c>
      <c r="Z37" s="54">
        <v>32</v>
      </c>
      <c r="AA37" s="54">
        <v>191</v>
      </c>
      <c r="AB37" s="54">
        <v>5</v>
      </c>
      <c r="AC37" s="54">
        <v>13</v>
      </c>
      <c r="AD37" s="54">
        <v>3</v>
      </c>
      <c r="AE37" s="54">
        <v>38</v>
      </c>
      <c r="AF37" s="54">
        <v>39</v>
      </c>
      <c r="AG37" s="54">
        <v>14</v>
      </c>
      <c r="AH37" s="54">
        <v>6</v>
      </c>
      <c r="AI37" s="54">
        <v>1</v>
      </c>
      <c r="AJ37" s="54">
        <v>77</v>
      </c>
      <c r="AK37" s="54">
        <v>0</v>
      </c>
      <c r="AL37" s="54">
        <v>49</v>
      </c>
      <c r="AM37" s="54">
        <v>2</v>
      </c>
      <c r="AN37" s="54">
        <v>23</v>
      </c>
      <c r="AO37" s="54">
        <v>9</v>
      </c>
      <c r="AP37" s="11">
        <f>SUM(C37:AO37)</f>
        <v>8667</v>
      </c>
    </row>
    <row r="38" spans="1:42" ht="18" customHeight="1">
      <c r="A38" s="101"/>
      <c r="B38" s="53" t="s">
        <v>24</v>
      </c>
      <c r="C38" s="54">
        <v>17</v>
      </c>
      <c r="D38" s="54">
        <v>48</v>
      </c>
      <c r="E38" s="54">
        <v>2320</v>
      </c>
      <c r="F38" s="54">
        <v>32</v>
      </c>
      <c r="G38" s="54">
        <v>1021</v>
      </c>
      <c r="H38" s="54">
        <v>555</v>
      </c>
      <c r="I38" s="54">
        <v>1524</v>
      </c>
      <c r="J38" s="54">
        <v>1039</v>
      </c>
      <c r="K38" s="54">
        <v>261</v>
      </c>
      <c r="L38" s="54">
        <v>2</v>
      </c>
      <c r="M38" s="54">
        <v>5</v>
      </c>
      <c r="N38" s="54">
        <v>963</v>
      </c>
      <c r="O38" s="54">
        <v>123</v>
      </c>
      <c r="P38" s="54">
        <v>42</v>
      </c>
      <c r="Q38" s="54">
        <v>6</v>
      </c>
      <c r="R38" s="54">
        <v>13</v>
      </c>
      <c r="S38" s="54">
        <v>46</v>
      </c>
      <c r="T38" s="54">
        <v>8</v>
      </c>
      <c r="U38" s="54">
        <v>0</v>
      </c>
      <c r="V38" s="54">
        <v>9</v>
      </c>
      <c r="W38" s="54">
        <v>3</v>
      </c>
      <c r="X38" s="54">
        <v>6</v>
      </c>
      <c r="Y38" s="54">
        <v>13</v>
      </c>
      <c r="Z38" s="54">
        <v>36</v>
      </c>
      <c r="AA38" s="54">
        <v>195</v>
      </c>
      <c r="AB38" s="54">
        <v>9</v>
      </c>
      <c r="AC38" s="54">
        <v>15</v>
      </c>
      <c r="AD38" s="54">
        <v>3</v>
      </c>
      <c r="AE38" s="54">
        <v>36</v>
      </c>
      <c r="AF38" s="54">
        <v>39</v>
      </c>
      <c r="AG38" s="54">
        <v>20</v>
      </c>
      <c r="AH38" s="54">
        <v>12</v>
      </c>
      <c r="AI38" s="54">
        <v>1</v>
      </c>
      <c r="AJ38" s="54">
        <v>79</v>
      </c>
      <c r="AK38" s="54">
        <v>1</v>
      </c>
      <c r="AL38" s="54">
        <v>49</v>
      </c>
      <c r="AM38" s="54">
        <v>2</v>
      </c>
      <c r="AN38" s="54">
        <v>25</v>
      </c>
      <c r="AO38" s="54">
        <v>12</v>
      </c>
      <c r="AP38" s="11">
        <f>SUM(C38:AO38)</f>
        <v>8590</v>
      </c>
    </row>
    <row r="39" spans="1:42" ht="18" customHeight="1">
      <c r="A39" s="101"/>
      <c r="B39" s="53" t="s">
        <v>25</v>
      </c>
      <c r="C39" s="52">
        <v>4</v>
      </c>
      <c r="D39" s="52">
        <v>0</v>
      </c>
      <c r="E39" s="52">
        <v>144</v>
      </c>
      <c r="F39" s="52">
        <v>0</v>
      </c>
      <c r="G39" s="52">
        <v>36</v>
      </c>
      <c r="H39" s="52">
        <v>0</v>
      </c>
      <c r="I39" s="52">
        <v>41</v>
      </c>
      <c r="J39" s="52">
        <v>1</v>
      </c>
      <c r="K39" s="52">
        <v>13</v>
      </c>
      <c r="L39" s="52">
        <v>1</v>
      </c>
      <c r="M39" s="52">
        <v>2</v>
      </c>
      <c r="N39" s="52">
        <v>3</v>
      </c>
      <c r="O39" s="52">
        <v>0</v>
      </c>
      <c r="P39" s="52">
        <v>0</v>
      </c>
      <c r="Q39" s="52">
        <v>8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3</v>
      </c>
      <c r="AA39" s="52">
        <v>7</v>
      </c>
      <c r="AB39" s="52">
        <v>0</v>
      </c>
      <c r="AC39" s="52">
        <v>0</v>
      </c>
      <c r="AD39" s="52">
        <v>0</v>
      </c>
      <c r="AE39" s="52">
        <v>7</v>
      </c>
      <c r="AF39" s="52">
        <v>0</v>
      </c>
      <c r="AG39" s="52">
        <v>0</v>
      </c>
      <c r="AH39" s="52">
        <v>0</v>
      </c>
      <c r="AI39" s="52">
        <v>0</v>
      </c>
      <c r="AJ39" s="52">
        <v>0</v>
      </c>
      <c r="AK39" s="52">
        <v>0</v>
      </c>
      <c r="AL39" s="52">
        <v>1</v>
      </c>
      <c r="AM39" s="52">
        <v>0</v>
      </c>
      <c r="AN39" s="52">
        <v>0</v>
      </c>
      <c r="AO39" s="52">
        <v>0</v>
      </c>
      <c r="AP39" s="11">
        <f>SUM(C39:AO39)</f>
        <v>271</v>
      </c>
    </row>
    <row r="40" spans="1:42" ht="18" customHeight="1">
      <c r="A40" s="102"/>
      <c r="B40" s="53" t="s">
        <v>26</v>
      </c>
      <c r="C40" s="36">
        <f t="shared" ref="C40:AO40" si="9">IF(C38+C39&gt;0, C39/(C38+C39), "-")</f>
        <v>0.19047619047619047</v>
      </c>
      <c r="D40" s="36">
        <f t="shared" si="9"/>
        <v>0</v>
      </c>
      <c r="E40" s="36">
        <f t="shared" si="9"/>
        <v>5.844155844155844E-2</v>
      </c>
      <c r="F40" s="36">
        <f t="shared" si="9"/>
        <v>0</v>
      </c>
      <c r="G40" s="36">
        <f t="shared" si="9"/>
        <v>3.405865657521287E-2</v>
      </c>
      <c r="H40" s="36">
        <f t="shared" si="9"/>
        <v>0</v>
      </c>
      <c r="I40" s="36">
        <f t="shared" si="9"/>
        <v>2.6198083067092651E-2</v>
      </c>
      <c r="J40" s="36">
        <f t="shared" si="9"/>
        <v>9.6153846153846159E-4</v>
      </c>
      <c r="K40" s="36">
        <f t="shared" si="9"/>
        <v>4.7445255474452552E-2</v>
      </c>
      <c r="L40" s="36">
        <f t="shared" si="9"/>
        <v>0.33333333333333331</v>
      </c>
      <c r="M40" s="36">
        <f t="shared" si="9"/>
        <v>0.2857142857142857</v>
      </c>
      <c r="N40" s="36">
        <f t="shared" si="9"/>
        <v>3.105590062111801E-3</v>
      </c>
      <c r="O40" s="36">
        <f t="shared" si="9"/>
        <v>0</v>
      </c>
      <c r="P40" s="36">
        <f t="shared" si="9"/>
        <v>0</v>
      </c>
      <c r="Q40" s="36">
        <f t="shared" si="9"/>
        <v>0.5714285714285714</v>
      </c>
      <c r="R40" s="36">
        <f t="shared" si="9"/>
        <v>0</v>
      </c>
      <c r="S40" s="36">
        <f t="shared" si="9"/>
        <v>0</v>
      </c>
      <c r="T40" s="36">
        <f t="shared" si="9"/>
        <v>0</v>
      </c>
      <c r="U40" s="36" t="str">
        <f t="shared" si="9"/>
        <v>-</v>
      </c>
      <c r="V40" s="36">
        <f t="shared" si="9"/>
        <v>0</v>
      </c>
      <c r="W40" s="36">
        <f t="shared" si="9"/>
        <v>0</v>
      </c>
      <c r="X40" s="36">
        <f t="shared" si="9"/>
        <v>0</v>
      </c>
      <c r="Y40" s="36">
        <f t="shared" si="9"/>
        <v>0</v>
      </c>
      <c r="Z40" s="36">
        <f t="shared" si="9"/>
        <v>7.6923076923076927E-2</v>
      </c>
      <c r="AA40" s="36">
        <f t="shared" si="9"/>
        <v>3.4653465346534656E-2</v>
      </c>
      <c r="AB40" s="36">
        <f t="shared" si="9"/>
        <v>0</v>
      </c>
      <c r="AC40" s="36">
        <f t="shared" si="9"/>
        <v>0</v>
      </c>
      <c r="AD40" s="36">
        <f t="shared" si="9"/>
        <v>0</v>
      </c>
      <c r="AE40" s="36">
        <f t="shared" si="9"/>
        <v>0.16279069767441862</v>
      </c>
      <c r="AF40" s="36">
        <f t="shared" si="9"/>
        <v>0</v>
      </c>
      <c r="AG40" s="36">
        <f t="shared" si="9"/>
        <v>0</v>
      </c>
      <c r="AH40" s="36">
        <f t="shared" si="9"/>
        <v>0</v>
      </c>
      <c r="AI40" s="36">
        <f t="shared" si="9"/>
        <v>0</v>
      </c>
      <c r="AJ40" s="36">
        <f t="shared" si="9"/>
        <v>0</v>
      </c>
      <c r="AK40" s="36">
        <f t="shared" si="9"/>
        <v>0</v>
      </c>
      <c r="AL40" s="36">
        <f t="shared" si="9"/>
        <v>0.02</v>
      </c>
      <c r="AM40" s="36">
        <f t="shared" si="9"/>
        <v>0</v>
      </c>
      <c r="AN40" s="36">
        <f t="shared" si="9"/>
        <v>0</v>
      </c>
      <c r="AO40" s="36">
        <f t="shared" si="9"/>
        <v>0</v>
      </c>
      <c r="AP40" s="40">
        <f>IF(AP38+AP39&gt;0, AP39/(AP38+AP39), "-")</f>
        <v>3.0583455591919648E-2</v>
      </c>
    </row>
    <row r="41" spans="1:42" ht="18" customHeight="1">
      <c r="A41" s="100">
        <v>44892</v>
      </c>
      <c r="B41" s="51" t="s">
        <v>20</v>
      </c>
      <c r="C41" s="52">
        <v>18</v>
      </c>
      <c r="D41" s="52">
        <v>0</v>
      </c>
      <c r="E41" s="52">
        <v>10</v>
      </c>
      <c r="F41" s="52">
        <v>2</v>
      </c>
      <c r="G41" s="52">
        <v>3</v>
      </c>
      <c r="H41" s="52">
        <v>4</v>
      </c>
      <c r="I41" s="52">
        <v>11</v>
      </c>
      <c r="J41" s="52">
        <v>73</v>
      </c>
      <c r="K41" s="52">
        <v>6</v>
      </c>
      <c r="L41" s="52">
        <v>1</v>
      </c>
      <c r="M41" s="52">
        <v>0</v>
      </c>
      <c r="N41" s="52">
        <v>24</v>
      </c>
      <c r="O41" s="52">
        <v>12</v>
      </c>
      <c r="P41" s="52">
        <v>0</v>
      </c>
      <c r="Q41" s="52">
        <v>1</v>
      </c>
      <c r="R41" s="52">
        <v>4</v>
      </c>
      <c r="S41" s="52">
        <v>2</v>
      </c>
      <c r="T41" s="52">
        <v>2</v>
      </c>
      <c r="U41" s="52">
        <v>2</v>
      </c>
      <c r="V41" s="52">
        <v>6</v>
      </c>
      <c r="W41" s="52">
        <v>0</v>
      </c>
      <c r="X41" s="52">
        <v>2</v>
      </c>
      <c r="Y41" s="52">
        <v>3</v>
      </c>
      <c r="Z41" s="52">
        <v>5</v>
      </c>
      <c r="AA41" s="52">
        <v>8</v>
      </c>
      <c r="AB41" s="52">
        <v>2</v>
      </c>
      <c r="AC41" s="52">
        <v>4</v>
      </c>
      <c r="AD41" s="52">
        <v>0</v>
      </c>
      <c r="AE41" s="52">
        <v>2</v>
      </c>
      <c r="AF41" s="52">
        <v>0</v>
      </c>
      <c r="AG41" s="52">
        <v>6</v>
      </c>
      <c r="AH41" s="52">
        <v>7</v>
      </c>
      <c r="AI41" s="52">
        <v>0</v>
      </c>
      <c r="AJ41" s="52">
        <v>0</v>
      </c>
      <c r="AK41" s="52">
        <v>0</v>
      </c>
      <c r="AL41" s="52">
        <v>12</v>
      </c>
      <c r="AM41" s="52">
        <v>2</v>
      </c>
      <c r="AN41" s="52">
        <v>1</v>
      </c>
      <c r="AO41" s="52">
        <v>3</v>
      </c>
      <c r="AP41" s="11">
        <f>SUM(C41:AO41)</f>
        <v>238</v>
      </c>
    </row>
    <row r="42" spans="1:42" ht="18" customHeight="1">
      <c r="A42" s="101"/>
      <c r="B42" s="53" t="s">
        <v>21</v>
      </c>
      <c r="C42" s="54">
        <v>25</v>
      </c>
      <c r="D42" s="54">
        <v>38</v>
      </c>
      <c r="E42" s="54">
        <v>1859</v>
      </c>
      <c r="F42" s="54">
        <v>34</v>
      </c>
      <c r="G42" s="54">
        <v>1421</v>
      </c>
      <c r="H42" s="54">
        <v>447</v>
      </c>
      <c r="I42" s="54">
        <v>1397</v>
      </c>
      <c r="J42" s="54">
        <v>965</v>
      </c>
      <c r="K42" s="54">
        <v>527</v>
      </c>
      <c r="L42" s="54">
        <v>3</v>
      </c>
      <c r="M42" s="54">
        <v>7</v>
      </c>
      <c r="N42" s="54">
        <v>1903</v>
      </c>
      <c r="O42" s="54">
        <v>92</v>
      </c>
      <c r="P42" s="54">
        <v>37</v>
      </c>
      <c r="Q42" s="54">
        <v>3</v>
      </c>
      <c r="R42" s="54">
        <v>14</v>
      </c>
      <c r="S42" s="54">
        <v>20</v>
      </c>
      <c r="T42" s="54">
        <v>4</v>
      </c>
      <c r="U42" s="54">
        <v>3</v>
      </c>
      <c r="V42" s="54">
        <v>38</v>
      </c>
      <c r="W42" s="54">
        <v>13</v>
      </c>
      <c r="X42" s="54">
        <v>5</v>
      </c>
      <c r="Y42" s="54">
        <v>11</v>
      </c>
      <c r="Z42" s="54">
        <v>23</v>
      </c>
      <c r="AA42" s="54">
        <v>251</v>
      </c>
      <c r="AB42" s="54">
        <v>2</v>
      </c>
      <c r="AC42" s="54">
        <v>5</v>
      </c>
      <c r="AD42" s="54">
        <v>1</v>
      </c>
      <c r="AE42" s="54">
        <v>63</v>
      </c>
      <c r="AF42" s="54">
        <v>36</v>
      </c>
      <c r="AG42" s="54">
        <v>29</v>
      </c>
      <c r="AH42" s="54">
        <v>4</v>
      </c>
      <c r="AI42" s="54">
        <v>3</v>
      </c>
      <c r="AJ42" s="54">
        <v>67</v>
      </c>
      <c r="AK42" s="54">
        <v>1</v>
      </c>
      <c r="AL42" s="54">
        <v>58</v>
      </c>
      <c r="AM42" s="54">
        <v>7</v>
      </c>
      <c r="AN42" s="54">
        <v>23</v>
      </c>
      <c r="AO42" s="54">
        <v>8</v>
      </c>
      <c r="AP42" s="11">
        <f>SUM(C42:AO42)</f>
        <v>9447</v>
      </c>
    </row>
    <row r="43" spans="1:42" ht="18" customHeight="1">
      <c r="A43" s="101"/>
      <c r="B43" s="53" t="s">
        <v>24</v>
      </c>
      <c r="C43" s="54">
        <v>43</v>
      </c>
      <c r="D43" s="54">
        <v>38</v>
      </c>
      <c r="E43" s="54">
        <v>1761</v>
      </c>
      <c r="F43" s="54">
        <v>36</v>
      </c>
      <c r="G43" s="54">
        <v>1417</v>
      </c>
      <c r="H43" s="54">
        <v>451</v>
      </c>
      <c r="I43" s="54">
        <v>1406</v>
      </c>
      <c r="J43" s="54">
        <v>1033</v>
      </c>
      <c r="K43" s="54">
        <v>533</v>
      </c>
      <c r="L43" s="54">
        <v>4</v>
      </c>
      <c r="M43" s="54">
        <v>7</v>
      </c>
      <c r="N43" s="54">
        <v>1926</v>
      </c>
      <c r="O43" s="54">
        <v>104</v>
      </c>
      <c r="P43" s="54">
        <v>37</v>
      </c>
      <c r="Q43" s="54">
        <v>4</v>
      </c>
      <c r="R43" s="54">
        <v>18</v>
      </c>
      <c r="S43" s="54">
        <v>22</v>
      </c>
      <c r="T43" s="54">
        <v>6</v>
      </c>
      <c r="U43" s="54">
        <v>5</v>
      </c>
      <c r="V43" s="54">
        <v>37</v>
      </c>
      <c r="W43" s="54">
        <v>13</v>
      </c>
      <c r="X43" s="54">
        <v>7</v>
      </c>
      <c r="Y43" s="54">
        <v>14</v>
      </c>
      <c r="Z43" s="54">
        <v>20</v>
      </c>
      <c r="AA43" s="54">
        <v>256</v>
      </c>
      <c r="AB43" s="54">
        <v>4</v>
      </c>
      <c r="AC43" s="54">
        <v>9</v>
      </c>
      <c r="AD43" s="54">
        <v>1</v>
      </c>
      <c r="AE43" s="54">
        <v>63</v>
      </c>
      <c r="AF43" s="54">
        <v>36</v>
      </c>
      <c r="AG43" s="54">
        <v>35</v>
      </c>
      <c r="AH43" s="54">
        <v>10</v>
      </c>
      <c r="AI43" s="54">
        <v>3</v>
      </c>
      <c r="AJ43" s="54">
        <v>67</v>
      </c>
      <c r="AK43" s="54">
        <v>1</v>
      </c>
      <c r="AL43" s="54">
        <v>65</v>
      </c>
      <c r="AM43" s="54">
        <v>9</v>
      </c>
      <c r="AN43" s="54">
        <v>24</v>
      </c>
      <c r="AO43" s="54">
        <v>11</v>
      </c>
      <c r="AP43" s="11">
        <f>SUM(C43:AO43)</f>
        <v>9536</v>
      </c>
    </row>
    <row r="44" spans="1:42" ht="18" customHeight="1">
      <c r="A44" s="101"/>
      <c r="B44" s="53" t="s">
        <v>25</v>
      </c>
      <c r="C44" s="52">
        <v>0</v>
      </c>
      <c r="D44" s="52">
        <v>0</v>
      </c>
      <c r="E44" s="52">
        <v>108</v>
      </c>
      <c r="F44" s="52">
        <v>0</v>
      </c>
      <c r="G44" s="52">
        <v>7</v>
      </c>
      <c r="H44" s="52">
        <v>0</v>
      </c>
      <c r="I44" s="52">
        <v>2</v>
      </c>
      <c r="J44" s="52">
        <v>5</v>
      </c>
      <c r="K44" s="52">
        <v>0</v>
      </c>
      <c r="L44" s="52">
        <v>0</v>
      </c>
      <c r="M44" s="52">
        <v>0</v>
      </c>
      <c r="N44" s="52">
        <v>1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7</v>
      </c>
      <c r="W44" s="52">
        <v>0</v>
      </c>
      <c r="X44" s="52">
        <v>0</v>
      </c>
      <c r="Y44" s="52">
        <v>0</v>
      </c>
      <c r="Z44" s="52">
        <v>8</v>
      </c>
      <c r="AA44" s="52">
        <v>3</v>
      </c>
      <c r="AB44" s="52">
        <v>0</v>
      </c>
      <c r="AC44" s="52">
        <v>0</v>
      </c>
      <c r="AD44" s="52">
        <v>0</v>
      </c>
      <c r="AE44" s="52">
        <v>2</v>
      </c>
      <c r="AF44" s="52">
        <v>0</v>
      </c>
      <c r="AG44" s="52">
        <v>0</v>
      </c>
      <c r="AH44" s="52">
        <v>1</v>
      </c>
      <c r="AI44" s="52">
        <v>0</v>
      </c>
      <c r="AJ44" s="52">
        <v>0</v>
      </c>
      <c r="AK44" s="52">
        <v>0</v>
      </c>
      <c r="AL44" s="52">
        <v>5</v>
      </c>
      <c r="AM44" s="52">
        <v>0</v>
      </c>
      <c r="AN44" s="52">
        <v>0</v>
      </c>
      <c r="AO44" s="52">
        <v>0</v>
      </c>
      <c r="AP44" s="11">
        <f>SUM(C44:AO44)</f>
        <v>149</v>
      </c>
    </row>
    <row r="45" spans="1:42" ht="18" customHeight="1">
      <c r="A45" s="102"/>
      <c r="B45" s="53" t="s">
        <v>26</v>
      </c>
      <c r="C45" s="36">
        <f t="shared" ref="C45:AO45" si="10">IF(C43+C44&gt;0, C44/(C43+C44), "-")</f>
        <v>0</v>
      </c>
      <c r="D45" s="36">
        <f t="shared" si="10"/>
        <v>0</v>
      </c>
      <c r="E45" s="36">
        <f t="shared" si="10"/>
        <v>5.7784911717495988E-2</v>
      </c>
      <c r="F45" s="36">
        <f t="shared" si="10"/>
        <v>0</v>
      </c>
      <c r="G45" s="36">
        <f t="shared" si="10"/>
        <v>4.9157303370786515E-3</v>
      </c>
      <c r="H45" s="36">
        <f t="shared" si="10"/>
        <v>0</v>
      </c>
      <c r="I45" s="36">
        <f t="shared" si="10"/>
        <v>1.4204545454545455E-3</v>
      </c>
      <c r="J45" s="36">
        <f t="shared" si="10"/>
        <v>4.8169556840077067E-3</v>
      </c>
      <c r="K45" s="36">
        <f t="shared" si="10"/>
        <v>0</v>
      </c>
      <c r="L45" s="36">
        <f t="shared" si="10"/>
        <v>0</v>
      </c>
      <c r="M45" s="36">
        <f t="shared" si="10"/>
        <v>0</v>
      </c>
      <c r="N45" s="36">
        <f t="shared" si="10"/>
        <v>5.189413596263622E-4</v>
      </c>
      <c r="O45" s="36">
        <f t="shared" si="10"/>
        <v>0</v>
      </c>
      <c r="P45" s="36">
        <f t="shared" si="10"/>
        <v>0</v>
      </c>
      <c r="Q45" s="36">
        <f t="shared" si="10"/>
        <v>0</v>
      </c>
      <c r="R45" s="36">
        <f t="shared" si="10"/>
        <v>0</v>
      </c>
      <c r="S45" s="36">
        <f t="shared" si="10"/>
        <v>0</v>
      </c>
      <c r="T45" s="36">
        <f t="shared" si="10"/>
        <v>0</v>
      </c>
      <c r="U45" s="36">
        <f t="shared" si="10"/>
        <v>0</v>
      </c>
      <c r="V45" s="36">
        <f t="shared" si="10"/>
        <v>0.15909090909090909</v>
      </c>
      <c r="W45" s="36">
        <f t="shared" si="10"/>
        <v>0</v>
      </c>
      <c r="X45" s="36">
        <f t="shared" si="10"/>
        <v>0</v>
      </c>
      <c r="Y45" s="36">
        <f t="shared" si="10"/>
        <v>0</v>
      </c>
      <c r="Z45" s="36">
        <f t="shared" si="10"/>
        <v>0.2857142857142857</v>
      </c>
      <c r="AA45" s="36">
        <f t="shared" si="10"/>
        <v>1.1583011583011582E-2</v>
      </c>
      <c r="AB45" s="36">
        <f t="shared" si="10"/>
        <v>0</v>
      </c>
      <c r="AC45" s="36">
        <f t="shared" si="10"/>
        <v>0</v>
      </c>
      <c r="AD45" s="36">
        <f t="shared" si="10"/>
        <v>0</v>
      </c>
      <c r="AE45" s="36">
        <f t="shared" si="10"/>
        <v>3.0769230769230771E-2</v>
      </c>
      <c r="AF45" s="36">
        <f t="shared" si="10"/>
        <v>0</v>
      </c>
      <c r="AG45" s="36">
        <f t="shared" si="10"/>
        <v>0</v>
      </c>
      <c r="AH45" s="36">
        <f t="shared" si="10"/>
        <v>9.0909090909090912E-2</v>
      </c>
      <c r="AI45" s="36">
        <f t="shared" si="10"/>
        <v>0</v>
      </c>
      <c r="AJ45" s="36">
        <f t="shared" si="10"/>
        <v>0</v>
      </c>
      <c r="AK45" s="36">
        <f t="shared" si="10"/>
        <v>0</v>
      </c>
      <c r="AL45" s="36">
        <f t="shared" si="10"/>
        <v>7.1428571428571425E-2</v>
      </c>
      <c r="AM45" s="36">
        <f t="shared" si="10"/>
        <v>0</v>
      </c>
      <c r="AN45" s="36">
        <f t="shared" si="10"/>
        <v>0</v>
      </c>
      <c r="AO45" s="36">
        <f t="shared" si="10"/>
        <v>0</v>
      </c>
      <c r="AP45" s="40">
        <f>IF(AP43+AP44&gt;0, AP44/(AP43+AP44), "-")</f>
        <v>1.5384615384615385E-2</v>
      </c>
    </row>
    <row r="46" spans="1:42" ht="18" customHeight="1">
      <c r="A46" s="100">
        <v>44893</v>
      </c>
      <c r="B46" s="51" t="s">
        <v>20</v>
      </c>
      <c r="C46" s="52">
        <v>15</v>
      </c>
      <c r="D46" s="52">
        <v>0</v>
      </c>
      <c r="E46" s="52">
        <v>9</v>
      </c>
      <c r="F46" s="52">
        <v>2</v>
      </c>
      <c r="G46" s="52">
        <v>9</v>
      </c>
      <c r="H46" s="52">
        <v>7</v>
      </c>
      <c r="I46" s="52">
        <v>14</v>
      </c>
      <c r="J46" s="52">
        <v>11</v>
      </c>
      <c r="K46" s="52">
        <v>7</v>
      </c>
      <c r="L46" s="52">
        <v>1</v>
      </c>
      <c r="M46" s="52">
        <v>0</v>
      </c>
      <c r="N46" s="52">
        <v>42</v>
      </c>
      <c r="O46" s="52">
        <v>12</v>
      </c>
      <c r="P46" s="52">
        <v>0</v>
      </c>
      <c r="Q46" s="52">
        <v>2</v>
      </c>
      <c r="R46" s="52">
        <v>9</v>
      </c>
      <c r="S46" s="52">
        <v>2</v>
      </c>
      <c r="T46" s="52">
        <v>1</v>
      </c>
      <c r="U46" s="52">
        <v>0</v>
      </c>
      <c r="V46" s="52">
        <v>2</v>
      </c>
      <c r="W46" s="52">
        <v>1</v>
      </c>
      <c r="X46" s="52">
        <v>0</v>
      </c>
      <c r="Y46" s="52">
        <v>1</v>
      </c>
      <c r="Z46" s="52">
        <v>9</v>
      </c>
      <c r="AA46" s="52">
        <v>8</v>
      </c>
      <c r="AB46" s="52">
        <v>1</v>
      </c>
      <c r="AC46" s="52">
        <v>8</v>
      </c>
      <c r="AD46" s="52">
        <v>4</v>
      </c>
      <c r="AE46" s="52">
        <v>6</v>
      </c>
      <c r="AF46" s="52">
        <v>0</v>
      </c>
      <c r="AG46" s="52">
        <v>12</v>
      </c>
      <c r="AH46" s="52">
        <v>1</v>
      </c>
      <c r="AI46" s="52">
        <v>5</v>
      </c>
      <c r="AJ46" s="52">
        <v>1</v>
      </c>
      <c r="AK46" s="52">
        <v>0</v>
      </c>
      <c r="AL46" s="52">
        <v>0</v>
      </c>
      <c r="AM46" s="52">
        <v>0</v>
      </c>
      <c r="AN46" s="52">
        <v>6</v>
      </c>
      <c r="AO46" s="52">
        <v>1</v>
      </c>
      <c r="AP46" s="11">
        <f>SUM(C46:AO46)</f>
        <v>209</v>
      </c>
    </row>
    <row r="47" spans="1:42" ht="18" customHeight="1">
      <c r="A47" s="101"/>
      <c r="B47" s="53" t="s">
        <v>21</v>
      </c>
      <c r="C47" s="54">
        <v>31</v>
      </c>
      <c r="D47" s="54">
        <v>36</v>
      </c>
      <c r="E47" s="54">
        <v>1339</v>
      </c>
      <c r="F47" s="54">
        <v>34</v>
      </c>
      <c r="G47" s="54">
        <v>1083</v>
      </c>
      <c r="H47" s="54">
        <v>602</v>
      </c>
      <c r="I47" s="54">
        <v>1477</v>
      </c>
      <c r="J47" s="54">
        <v>955</v>
      </c>
      <c r="K47" s="54">
        <v>335</v>
      </c>
      <c r="L47" s="54">
        <v>7</v>
      </c>
      <c r="M47" s="54">
        <v>5</v>
      </c>
      <c r="N47" s="54">
        <v>1548</v>
      </c>
      <c r="O47" s="54">
        <v>126</v>
      </c>
      <c r="P47" s="54">
        <v>40</v>
      </c>
      <c r="Q47" s="54">
        <v>2</v>
      </c>
      <c r="R47" s="54">
        <v>18</v>
      </c>
      <c r="S47" s="54">
        <v>20</v>
      </c>
      <c r="T47" s="54">
        <v>12</v>
      </c>
      <c r="U47" s="54">
        <v>8</v>
      </c>
      <c r="V47" s="54">
        <v>68</v>
      </c>
      <c r="W47" s="54">
        <v>16</v>
      </c>
      <c r="X47" s="54">
        <v>7</v>
      </c>
      <c r="Y47" s="54">
        <v>3</v>
      </c>
      <c r="Z47" s="54">
        <v>26</v>
      </c>
      <c r="AA47" s="54">
        <v>558</v>
      </c>
      <c r="AB47" s="54">
        <v>1</v>
      </c>
      <c r="AC47" s="54">
        <v>3</v>
      </c>
      <c r="AD47" s="54">
        <v>4</v>
      </c>
      <c r="AE47" s="54">
        <v>47</v>
      </c>
      <c r="AF47" s="54">
        <v>49</v>
      </c>
      <c r="AG47" s="54">
        <v>10</v>
      </c>
      <c r="AH47" s="54">
        <v>8</v>
      </c>
      <c r="AI47" s="54">
        <v>2</v>
      </c>
      <c r="AJ47" s="54">
        <v>53</v>
      </c>
      <c r="AK47" s="54">
        <v>1</v>
      </c>
      <c r="AL47" s="54">
        <v>25</v>
      </c>
      <c r="AM47" s="54">
        <v>2</v>
      </c>
      <c r="AN47" s="54">
        <v>13</v>
      </c>
      <c r="AO47" s="54">
        <v>9</v>
      </c>
      <c r="AP47" s="11">
        <f>SUM(C47:AO47)</f>
        <v>8583</v>
      </c>
    </row>
    <row r="48" spans="1:42" ht="18" customHeight="1">
      <c r="A48" s="101"/>
      <c r="B48" s="53" t="s">
        <v>24</v>
      </c>
      <c r="C48" s="54">
        <v>44</v>
      </c>
      <c r="D48" s="54">
        <v>36</v>
      </c>
      <c r="E48" s="54">
        <v>1230</v>
      </c>
      <c r="F48" s="54">
        <v>36</v>
      </c>
      <c r="G48" s="54">
        <v>1088</v>
      </c>
      <c r="H48" s="54">
        <v>609</v>
      </c>
      <c r="I48" s="54">
        <v>1485</v>
      </c>
      <c r="J48" s="54">
        <v>966</v>
      </c>
      <c r="K48" s="54">
        <v>342</v>
      </c>
      <c r="L48" s="54">
        <v>8</v>
      </c>
      <c r="M48" s="54">
        <v>5</v>
      </c>
      <c r="N48" s="54">
        <v>1590</v>
      </c>
      <c r="O48" s="54">
        <v>138</v>
      </c>
      <c r="P48" s="54">
        <v>40</v>
      </c>
      <c r="Q48" s="54">
        <v>4</v>
      </c>
      <c r="R48" s="54">
        <v>27</v>
      </c>
      <c r="S48" s="54">
        <v>22</v>
      </c>
      <c r="T48" s="54">
        <v>13</v>
      </c>
      <c r="U48" s="54">
        <v>8</v>
      </c>
      <c r="V48" s="54">
        <v>69</v>
      </c>
      <c r="W48" s="54">
        <v>17</v>
      </c>
      <c r="X48" s="54">
        <v>7</v>
      </c>
      <c r="Y48" s="54">
        <v>4</v>
      </c>
      <c r="Z48" s="54">
        <v>25</v>
      </c>
      <c r="AA48" s="54">
        <v>543</v>
      </c>
      <c r="AB48" s="54">
        <v>2</v>
      </c>
      <c r="AC48" s="54">
        <v>11</v>
      </c>
      <c r="AD48" s="54">
        <v>8</v>
      </c>
      <c r="AE48" s="54">
        <v>49</v>
      </c>
      <c r="AF48" s="54">
        <v>49</v>
      </c>
      <c r="AG48" s="54">
        <v>22</v>
      </c>
      <c r="AH48" s="54">
        <v>8</v>
      </c>
      <c r="AI48" s="54">
        <v>7</v>
      </c>
      <c r="AJ48" s="54">
        <v>54</v>
      </c>
      <c r="AK48" s="54">
        <v>1</v>
      </c>
      <c r="AL48" s="54">
        <v>23</v>
      </c>
      <c r="AM48" s="54">
        <v>2</v>
      </c>
      <c r="AN48" s="54">
        <v>19</v>
      </c>
      <c r="AO48" s="54">
        <v>10</v>
      </c>
      <c r="AP48" s="11">
        <f>SUM(C48:AO48)</f>
        <v>8621</v>
      </c>
    </row>
    <row r="49" spans="1:42" ht="18" customHeight="1">
      <c r="A49" s="101"/>
      <c r="B49" s="53" t="s">
        <v>25</v>
      </c>
      <c r="C49" s="52">
        <v>2</v>
      </c>
      <c r="D49" s="52">
        <v>0</v>
      </c>
      <c r="E49" s="52">
        <v>118</v>
      </c>
      <c r="F49" s="52">
        <v>0</v>
      </c>
      <c r="G49" s="52">
        <v>4</v>
      </c>
      <c r="H49" s="52">
        <v>0</v>
      </c>
      <c r="I49" s="52">
        <v>6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1</v>
      </c>
      <c r="W49" s="52">
        <v>0</v>
      </c>
      <c r="X49" s="52">
        <v>0</v>
      </c>
      <c r="Y49" s="52">
        <v>0</v>
      </c>
      <c r="Z49" s="52">
        <v>10</v>
      </c>
      <c r="AA49" s="52">
        <v>23</v>
      </c>
      <c r="AB49" s="52">
        <v>0</v>
      </c>
      <c r="AC49" s="52">
        <v>0</v>
      </c>
      <c r="AD49" s="52">
        <v>0</v>
      </c>
      <c r="AE49" s="52">
        <v>4</v>
      </c>
      <c r="AF49" s="52">
        <v>0</v>
      </c>
      <c r="AG49" s="52">
        <v>0</v>
      </c>
      <c r="AH49" s="52">
        <v>1</v>
      </c>
      <c r="AI49" s="52">
        <v>0</v>
      </c>
      <c r="AJ49" s="52">
        <v>0</v>
      </c>
      <c r="AK49" s="52">
        <v>0</v>
      </c>
      <c r="AL49" s="52">
        <v>2</v>
      </c>
      <c r="AM49" s="52">
        <v>0</v>
      </c>
      <c r="AN49" s="52">
        <v>0</v>
      </c>
      <c r="AO49" s="52">
        <v>0</v>
      </c>
      <c r="AP49" s="11">
        <f>SUM(C49:AO49)</f>
        <v>171</v>
      </c>
    </row>
    <row r="50" spans="1:42" ht="18" customHeight="1">
      <c r="A50" s="102"/>
      <c r="B50" s="53" t="s">
        <v>26</v>
      </c>
      <c r="C50" s="36">
        <f t="shared" ref="C50:AO50" si="11">IF(C48+C49&gt;0, C49/(C48+C49), "-")</f>
        <v>4.3478260869565216E-2</v>
      </c>
      <c r="D50" s="36">
        <f t="shared" si="11"/>
        <v>0</v>
      </c>
      <c r="E50" s="36">
        <f t="shared" si="11"/>
        <v>8.7537091988130561E-2</v>
      </c>
      <c r="F50" s="36">
        <f t="shared" si="11"/>
        <v>0</v>
      </c>
      <c r="G50" s="36">
        <f t="shared" si="11"/>
        <v>3.663003663003663E-3</v>
      </c>
      <c r="H50" s="36">
        <f t="shared" si="11"/>
        <v>0</v>
      </c>
      <c r="I50" s="36">
        <f t="shared" si="11"/>
        <v>4.0241448692152921E-3</v>
      </c>
      <c r="J50" s="36">
        <f t="shared" si="11"/>
        <v>0</v>
      </c>
      <c r="K50" s="36">
        <f t="shared" si="11"/>
        <v>0</v>
      </c>
      <c r="L50" s="36">
        <f t="shared" si="11"/>
        <v>0</v>
      </c>
      <c r="M50" s="36">
        <f t="shared" si="11"/>
        <v>0</v>
      </c>
      <c r="N50" s="36">
        <f t="shared" si="11"/>
        <v>0</v>
      </c>
      <c r="O50" s="36">
        <f t="shared" si="11"/>
        <v>0</v>
      </c>
      <c r="P50" s="36">
        <f t="shared" si="11"/>
        <v>0</v>
      </c>
      <c r="Q50" s="36">
        <f t="shared" si="11"/>
        <v>0</v>
      </c>
      <c r="R50" s="36">
        <f t="shared" si="11"/>
        <v>0</v>
      </c>
      <c r="S50" s="36">
        <f t="shared" si="11"/>
        <v>0</v>
      </c>
      <c r="T50" s="36">
        <f t="shared" si="11"/>
        <v>0</v>
      </c>
      <c r="U50" s="36">
        <f t="shared" si="11"/>
        <v>0</v>
      </c>
      <c r="V50" s="36">
        <f t="shared" si="11"/>
        <v>1.4285714285714285E-2</v>
      </c>
      <c r="W50" s="36">
        <f t="shared" si="11"/>
        <v>0</v>
      </c>
      <c r="X50" s="36">
        <f t="shared" si="11"/>
        <v>0</v>
      </c>
      <c r="Y50" s="36">
        <f t="shared" si="11"/>
        <v>0</v>
      </c>
      <c r="Z50" s="36">
        <f t="shared" si="11"/>
        <v>0.2857142857142857</v>
      </c>
      <c r="AA50" s="36">
        <f t="shared" si="11"/>
        <v>4.0636042402826852E-2</v>
      </c>
      <c r="AB50" s="36">
        <f t="shared" si="11"/>
        <v>0</v>
      </c>
      <c r="AC50" s="36">
        <f t="shared" si="11"/>
        <v>0</v>
      </c>
      <c r="AD50" s="36">
        <f t="shared" si="11"/>
        <v>0</v>
      </c>
      <c r="AE50" s="36">
        <f t="shared" si="11"/>
        <v>7.5471698113207544E-2</v>
      </c>
      <c r="AF50" s="36">
        <f t="shared" si="11"/>
        <v>0</v>
      </c>
      <c r="AG50" s="36">
        <f t="shared" si="11"/>
        <v>0</v>
      </c>
      <c r="AH50" s="36">
        <f t="shared" si="11"/>
        <v>0.1111111111111111</v>
      </c>
      <c r="AI50" s="36">
        <f t="shared" si="11"/>
        <v>0</v>
      </c>
      <c r="AJ50" s="36">
        <f t="shared" si="11"/>
        <v>0</v>
      </c>
      <c r="AK50" s="36">
        <f t="shared" si="11"/>
        <v>0</v>
      </c>
      <c r="AL50" s="36">
        <f t="shared" si="11"/>
        <v>0.08</v>
      </c>
      <c r="AM50" s="36">
        <f t="shared" si="11"/>
        <v>0</v>
      </c>
      <c r="AN50" s="36">
        <f t="shared" si="11"/>
        <v>0</v>
      </c>
      <c r="AO50" s="36">
        <f t="shared" si="11"/>
        <v>0</v>
      </c>
      <c r="AP50" s="40">
        <f>IF(AP48+AP49&gt;0, AP49/(AP48+AP49), "-")</f>
        <v>1.9449499545040945E-2</v>
      </c>
    </row>
    <row r="51" spans="1:42" ht="18" customHeight="1">
      <c r="A51" s="100">
        <v>44894</v>
      </c>
      <c r="B51" s="51" t="s">
        <v>20</v>
      </c>
      <c r="C51" s="52">
        <v>9</v>
      </c>
      <c r="D51" s="52">
        <v>0</v>
      </c>
      <c r="E51" s="52">
        <v>19</v>
      </c>
      <c r="F51" s="52">
        <v>0</v>
      </c>
      <c r="G51" s="52">
        <v>22</v>
      </c>
      <c r="H51" s="52">
        <v>9</v>
      </c>
      <c r="I51" s="52">
        <v>13</v>
      </c>
      <c r="J51" s="52">
        <v>11</v>
      </c>
      <c r="K51" s="52">
        <v>3</v>
      </c>
      <c r="L51" s="52">
        <v>6</v>
      </c>
      <c r="M51" s="52">
        <v>0</v>
      </c>
      <c r="N51" s="52">
        <v>20</v>
      </c>
      <c r="O51" s="52">
        <v>11</v>
      </c>
      <c r="P51" s="52">
        <v>0</v>
      </c>
      <c r="Q51" s="52">
        <v>0</v>
      </c>
      <c r="R51" s="52">
        <v>0</v>
      </c>
      <c r="S51" s="52">
        <v>0</v>
      </c>
      <c r="T51" s="52">
        <v>7</v>
      </c>
      <c r="U51" s="52">
        <v>2</v>
      </c>
      <c r="V51" s="52">
        <v>0</v>
      </c>
      <c r="W51" s="52">
        <v>0</v>
      </c>
      <c r="X51" s="52">
        <v>0</v>
      </c>
      <c r="Y51" s="52">
        <v>0</v>
      </c>
      <c r="Z51" s="52">
        <v>1</v>
      </c>
      <c r="AA51" s="52">
        <v>1</v>
      </c>
      <c r="AB51" s="52">
        <v>1</v>
      </c>
      <c r="AC51" s="52">
        <v>5</v>
      </c>
      <c r="AD51" s="52">
        <v>1</v>
      </c>
      <c r="AE51" s="52">
        <v>2</v>
      </c>
      <c r="AF51" s="52">
        <v>0</v>
      </c>
      <c r="AG51" s="52">
        <v>14</v>
      </c>
      <c r="AH51" s="52">
        <v>4</v>
      </c>
      <c r="AI51" s="52">
        <v>0</v>
      </c>
      <c r="AJ51" s="52">
        <v>2</v>
      </c>
      <c r="AK51" s="52">
        <v>0</v>
      </c>
      <c r="AL51" s="52">
        <v>0</v>
      </c>
      <c r="AM51" s="52">
        <v>0</v>
      </c>
      <c r="AN51" s="52">
        <v>0</v>
      </c>
      <c r="AO51" s="52">
        <v>1</v>
      </c>
      <c r="AP51" s="11">
        <f>SUM(C51:AO51)</f>
        <v>164</v>
      </c>
    </row>
    <row r="52" spans="1:42" ht="18" customHeight="1">
      <c r="A52" s="101"/>
      <c r="B52" s="53" t="s">
        <v>21</v>
      </c>
      <c r="C52" s="54">
        <v>36</v>
      </c>
      <c r="D52" s="54">
        <v>33</v>
      </c>
      <c r="E52" s="54">
        <v>1006</v>
      </c>
      <c r="F52" s="54">
        <v>45</v>
      </c>
      <c r="G52" s="54">
        <v>1398</v>
      </c>
      <c r="H52" s="54">
        <v>26</v>
      </c>
      <c r="I52" s="54">
        <v>1172</v>
      </c>
      <c r="J52" s="54">
        <v>434</v>
      </c>
      <c r="K52" s="54">
        <v>425</v>
      </c>
      <c r="L52" s="54">
        <v>6</v>
      </c>
      <c r="M52" s="54">
        <v>6</v>
      </c>
      <c r="N52" s="54">
        <v>1710</v>
      </c>
      <c r="O52" s="54">
        <v>95</v>
      </c>
      <c r="P52" s="54">
        <v>42</v>
      </c>
      <c r="Q52" s="54">
        <v>10</v>
      </c>
      <c r="R52" s="54">
        <v>18</v>
      </c>
      <c r="S52" s="54">
        <v>0</v>
      </c>
      <c r="T52" s="54">
        <v>14</v>
      </c>
      <c r="U52" s="54">
        <v>8</v>
      </c>
      <c r="V52" s="54">
        <v>37</v>
      </c>
      <c r="W52" s="54">
        <v>5</v>
      </c>
      <c r="X52" s="54">
        <v>5</v>
      </c>
      <c r="Y52" s="54">
        <v>5</v>
      </c>
      <c r="Z52" s="54">
        <v>44</v>
      </c>
      <c r="AA52" s="54">
        <v>892</v>
      </c>
      <c r="AB52" s="54">
        <v>1</v>
      </c>
      <c r="AC52" s="54">
        <v>3</v>
      </c>
      <c r="AD52" s="54">
        <v>6</v>
      </c>
      <c r="AE52" s="54">
        <v>65</v>
      </c>
      <c r="AF52" s="54">
        <v>28</v>
      </c>
      <c r="AG52" s="54">
        <v>23</v>
      </c>
      <c r="AH52" s="54">
        <v>2</v>
      </c>
      <c r="AI52" s="54">
        <v>8</v>
      </c>
      <c r="AJ52" s="54">
        <v>28</v>
      </c>
      <c r="AK52" s="54">
        <v>0</v>
      </c>
      <c r="AL52" s="54">
        <v>16</v>
      </c>
      <c r="AM52" s="54">
        <v>1</v>
      </c>
      <c r="AN52" s="54">
        <v>13</v>
      </c>
      <c r="AO52" s="54">
        <v>3</v>
      </c>
      <c r="AP52" s="11">
        <f>SUM(C52:AO52)</f>
        <v>7669</v>
      </c>
    </row>
    <row r="53" spans="1:42" ht="18" customHeight="1">
      <c r="A53" s="101"/>
      <c r="B53" s="53" t="s">
        <v>24</v>
      </c>
      <c r="C53" s="54">
        <v>44</v>
      </c>
      <c r="D53" s="54">
        <v>33</v>
      </c>
      <c r="E53" s="54">
        <v>927</v>
      </c>
      <c r="F53" s="54">
        <v>45</v>
      </c>
      <c r="G53" s="54">
        <v>1419</v>
      </c>
      <c r="H53" s="54">
        <v>35</v>
      </c>
      <c r="I53" s="54">
        <v>1185</v>
      </c>
      <c r="J53" s="54">
        <v>445</v>
      </c>
      <c r="K53" s="54">
        <v>428</v>
      </c>
      <c r="L53" s="54">
        <v>12</v>
      </c>
      <c r="M53" s="54">
        <v>6</v>
      </c>
      <c r="N53" s="54">
        <v>1729</v>
      </c>
      <c r="O53" s="54">
        <v>106</v>
      </c>
      <c r="P53" s="54">
        <v>42</v>
      </c>
      <c r="Q53" s="54">
        <v>10</v>
      </c>
      <c r="R53" s="54">
        <v>18</v>
      </c>
      <c r="S53" s="54">
        <v>0</v>
      </c>
      <c r="T53" s="54">
        <v>21</v>
      </c>
      <c r="U53" s="54">
        <v>10</v>
      </c>
      <c r="V53" s="54">
        <v>36</v>
      </c>
      <c r="W53" s="54">
        <v>4</v>
      </c>
      <c r="X53" s="54">
        <v>5</v>
      </c>
      <c r="Y53" s="54">
        <v>5</v>
      </c>
      <c r="Z53" s="54">
        <v>45</v>
      </c>
      <c r="AA53" s="54">
        <v>840</v>
      </c>
      <c r="AB53" s="54">
        <v>2</v>
      </c>
      <c r="AC53" s="54">
        <v>8</v>
      </c>
      <c r="AD53" s="54">
        <v>7</v>
      </c>
      <c r="AE53" s="54">
        <v>63</v>
      </c>
      <c r="AF53" s="54">
        <v>28</v>
      </c>
      <c r="AG53" s="54">
        <v>37</v>
      </c>
      <c r="AH53" s="54">
        <v>6</v>
      </c>
      <c r="AI53" s="54">
        <v>8</v>
      </c>
      <c r="AJ53" s="54">
        <v>29</v>
      </c>
      <c r="AK53" s="54">
        <v>0</v>
      </c>
      <c r="AL53" s="54">
        <v>13</v>
      </c>
      <c r="AM53" s="54">
        <v>1</v>
      </c>
      <c r="AN53" s="54">
        <v>13</v>
      </c>
      <c r="AO53" s="54">
        <v>4</v>
      </c>
      <c r="AP53" s="11">
        <f>SUM(C53:AO53)</f>
        <v>7669</v>
      </c>
    </row>
    <row r="54" spans="1:42" ht="18" customHeight="1">
      <c r="A54" s="101"/>
      <c r="B54" s="53" t="s">
        <v>25</v>
      </c>
      <c r="C54" s="52">
        <v>1</v>
      </c>
      <c r="D54" s="52">
        <v>0</v>
      </c>
      <c r="E54" s="52">
        <v>98</v>
      </c>
      <c r="F54" s="52">
        <v>0</v>
      </c>
      <c r="G54" s="52">
        <v>1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1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1</v>
      </c>
      <c r="W54" s="52">
        <v>1</v>
      </c>
      <c r="X54" s="52">
        <v>0</v>
      </c>
      <c r="Y54" s="52">
        <v>0</v>
      </c>
      <c r="Z54" s="52">
        <v>0</v>
      </c>
      <c r="AA54" s="52">
        <v>53</v>
      </c>
      <c r="AB54" s="52">
        <v>0</v>
      </c>
      <c r="AC54" s="52">
        <v>0</v>
      </c>
      <c r="AD54" s="52">
        <v>0</v>
      </c>
      <c r="AE54" s="52">
        <v>4</v>
      </c>
      <c r="AF54" s="52">
        <v>0</v>
      </c>
      <c r="AG54" s="52">
        <v>0</v>
      </c>
      <c r="AH54" s="52">
        <v>0</v>
      </c>
      <c r="AI54" s="52">
        <v>0</v>
      </c>
      <c r="AJ54" s="52">
        <v>1</v>
      </c>
      <c r="AK54" s="52">
        <v>0</v>
      </c>
      <c r="AL54" s="52">
        <v>3</v>
      </c>
      <c r="AM54" s="52">
        <v>0</v>
      </c>
      <c r="AN54" s="52">
        <v>0</v>
      </c>
      <c r="AO54" s="52">
        <v>0</v>
      </c>
      <c r="AP54" s="11">
        <f>SUM(C54:AO54)</f>
        <v>164</v>
      </c>
    </row>
    <row r="55" spans="1:42" ht="18" customHeight="1">
      <c r="A55" s="102"/>
      <c r="B55" s="53" t="s">
        <v>26</v>
      </c>
      <c r="C55" s="36">
        <f t="shared" ref="C55:AO55" si="12">IF(C53+C54&gt;0, C54/(C53+C54), "-")</f>
        <v>2.2222222222222223E-2</v>
      </c>
      <c r="D55" s="36">
        <f t="shared" si="12"/>
        <v>0</v>
      </c>
      <c r="E55" s="36">
        <f t="shared" si="12"/>
        <v>9.5609756097560977E-2</v>
      </c>
      <c r="F55" s="36">
        <f t="shared" si="12"/>
        <v>0</v>
      </c>
      <c r="G55" s="36">
        <f t="shared" si="12"/>
        <v>7.0422535211267609E-4</v>
      </c>
      <c r="H55" s="36">
        <f t="shared" si="12"/>
        <v>0</v>
      </c>
      <c r="I55" s="36">
        <f t="shared" si="12"/>
        <v>0</v>
      </c>
      <c r="J55" s="36">
        <f t="shared" si="12"/>
        <v>0</v>
      </c>
      <c r="K55" s="36">
        <f t="shared" si="12"/>
        <v>0</v>
      </c>
      <c r="L55" s="36">
        <f t="shared" si="12"/>
        <v>0</v>
      </c>
      <c r="M55" s="36">
        <f t="shared" si="12"/>
        <v>0</v>
      </c>
      <c r="N55" s="36">
        <f t="shared" si="12"/>
        <v>5.7803468208092489E-4</v>
      </c>
      <c r="O55" s="36">
        <f t="shared" si="12"/>
        <v>0</v>
      </c>
      <c r="P55" s="36">
        <f t="shared" si="12"/>
        <v>0</v>
      </c>
      <c r="Q55" s="36">
        <f t="shared" si="12"/>
        <v>0</v>
      </c>
      <c r="R55" s="36">
        <f t="shared" si="12"/>
        <v>0</v>
      </c>
      <c r="S55" s="36" t="str">
        <f t="shared" si="12"/>
        <v>-</v>
      </c>
      <c r="T55" s="36">
        <f t="shared" si="12"/>
        <v>0</v>
      </c>
      <c r="U55" s="36">
        <f t="shared" si="12"/>
        <v>0</v>
      </c>
      <c r="V55" s="36">
        <f t="shared" si="12"/>
        <v>2.7027027027027029E-2</v>
      </c>
      <c r="W55" s="36">
        <f t="shared" si="12"/>
        <v>0.2</v>
      </c>
      <c r="X55" s="36">
        <f t="shared" si="12"/>
        <v>0</v>
      </c>
      <c r="Y55" s="36">
        <f t="shared" si="12"/>
        <v>0</v>
      </c>
      <c r="Z55" s="36">
        <f t="shared" si="12"/>
        <v>0</v>
      </c>
      <c r="AA55" s="36">
        <f t="shared" si="12"/>
        <v>5.9350503919372903E-2</v>
      </c>
      <c r="AB55" s="36">
        <f t="shared" si="12"/>
        <v>0</v>
      </c>
      <c r="AC55" s="36">
        <f t="shared" si="12"/>
        <v>0</v>
      </c>
      <c r="AD55" s="36">
        <f t="shared" si="12"/>
        <v>0</v>
      </c>
      <c r="AE55" s="36">
        <f t="shared" si="12"/>
        <v>5.9701492537313432E-2</v>
      </c>
      <c r="AF55" s="36">
        <f t="shared" si="12"/>
        <v>0</v>
      </c>
      <c r="AG55" s="36">
        <f t="shared" si="12"/>
        <v>0</v>
      </c>
      <c r="AH55" s="36">
        <f t="shared" si="12"/>
        <v>0</v>
      </c>
      <c r="AI55" s="36">
        <f t="shared" si="12"/>
        <v>0</v>
      </c>
      <c r="AJ55" s="36">
        <f t="shared" si="12"/>
        <v>3.3333333333333333E-2</v>
      </c>
      <c r="AK55" s="36" t="str">
        <f t="shared" si="12"/>
        <v>-</v>
      </c>
      <c r="AL55" s="36">
        <f t="shared" si="12"/>
        <v>0.1875</v>
      </c>
      <c r="AM55" s="36">
        <f t="shared" si="12"/>
        <v>0</v>
      </c>
      <c r="AN55" s="36">
        <f t="shared" si="12"/>
        <v>0</v>
      </c>
      <c r="AO55" s="36">
        <f t="shared" si="12"/>
        <v>0</v>
      </c>
      <c r="AP55" s="40">
        <f>IF(AP53+AP54&gt;0, AP54/(AP53+AP54), "-")</f>
        <v>2.0937061151538365E-2</v>
      </c>
    </row>
    <row r="56" spans="1:42" ht="18" customHeight="1">
      <c r="A56" s="100">
        <v>44895</v>
      </c>
      <c r="B56" s="51" t="s">
        <v>20</v>
      </c>
      <c r="C56" s="52">
        <v>11</v>
      </c>
      <c r="D56" s="52">
        <v>1</v>
      </c>
      <c r="E56" s="52">
        <v>19</v>
      </c>
      <c r="F56" s="52">
        <v>0</v>
      </c>
      <c r="G56" s="52">
        <v>10</v>
      </c>
      <c r="H56" s="52">
        <v>15</v>
      </c>
      <c r="I56" s="52">
        <v>16</v>
      </c>
      <c r="J56" s="52">
        <v>15</v>
      </c>
      <c r="K56" s="52">
        <v>7</v>
      </c>
      <c r="L56" s="52">
        <v>2</v>
      </c>
      <c r="M56" s="52">
        <v>0</v>
      </c>
      <c r="N56" s="52">
        <v>28</v>
      </c>
      <c r="O56" s="52">
        <v>7</v>
      </c>
      <c r="P56" s="52">
        <v>3</v>
      </c>
      <c r="Q56" s="52">
        <v>3</v>
      </c>
      <c r="R56" s="52">
        <v>7</v>
      </c>
      <c r="S56" s="52">
        <v>1</v>
      </c>
      <c r="T56" s="52">
        <v>1</v>
      </c>
      <c r="U56" s="52">
        <v>1</v>
      </c>
      <c r="V56" s="52">
        <v>0</v>
      </c>
      <c r="W56" s="52">
        <v>3</v>
      </c>
      <c r="X56" s="52">
        <v>3</v>
      </c>
      <c r="Y56" s="52">
        <v>0</v>
      </c>
      <c r="Z56" s="52">
        <v>6</v>
      </c>
      <c r="AA56" s="52">
        <v>12</v>
      </c>
      <c r="AB56" s="52">
        <v>3</v>
      </c>
      <c r="AC56" s="52">
        <v>6</v>
      </c>
      <c r="AD56" s="52">
        <v>6</v>
      </c>
      <c r="AE56" s="52">
        <v>2</v>
      </c>
      <c r="AF56" s="52">
        <v>0</v>
      </c>
      <c r="AG56" s="52">
        <v>0</v>
      </c>
      <c r="AH56" s="52">
        <v>8</v>
      </c>
      <c r="AI56" s="52">
        <v>2</v>
      </c>
      <c r="AJ56" s="52">
        <v>0</v>
      </c>
      <c r="AK56" s="52">
        <v>0</v>
      </c>
      <c r="AL56" s="52">
        <v>2</v>
      </c>
      <c r="AM56" s="52">
        <v>0</v>
      </c>
      <c r="AN56" s="52">
        <v>3</v>
      </c>
      <c r="AO56" s="52">
        <v>3</v>
      </c>
      <c r="AP56" s="11">
        <f>SUM(C56:AO56)</f>
        <v>206</v>
      </c>
    </row>
    <row r="57" spans="1:42" ht="18" customHeight="1">
      <c r="A57" s="101"/>
      <c r="B57" s="53" t="s">
        <v>21</v>
      </c>
      <c r="C57" s="54">
        <v>44</v>
      </c>
      <c r="D57" s="54">
        <v>48</v>
      </c>
      <c r="E57" s="54">
        <v>893</v>
      </c>
      <c r="F57" s="54">
        <v>70</v>
      </c>
      <c r="G57" s="54">
        <v>757</v>
      </c>
      <c r="H57" s="54">
        <v>167</v>
      </c>
      <c r="I57" s="54">
        <v>1914</v>
      </c>
      <c r="J57" s="54">
        <v>376</v>
      </c>
      <c r="K57" s="54">
        <v>633</v>
      </c>
      <c r="L57" s="54">
        <v>3</v>
      </c>
      <c r="M57" s="54">
        <v>7</v>
      </c>
      <c r="N57" s="54">
        <v>519</v>
      </c>
      <c r="O57" s="54">
        <v>118</v>
      </c>
      <c r="P57" s="54">
        <v>32</v>
      </c>
      <c r="Q57" s="54">
        <v>11</v>
      </c>
      <c r="R57" s="54">
        <v>18</v>
      </c>
      <c r="S57" s="54">
        <v>38</v>
      </c>
      <c r="T57" s="54">
        <v>23</v>
      </c>
      <c r="U57" s="54">
        <v>15</v>
      </c>
      <c r="V57" s="54">
        <v>21</v>
      </c>
      <c r="W57" s="54">
        <v>4</v>
      </c>
      <c r="X57" s="54">
        <v>9</v>
      </c>
      <c r="Y57" s="54">
        <v>4</v>
      </c>
      <c r="Z57" s="54">
        <v>49</v>
      </c>
      <c r="AA57" s="54">
        <v>410</v>
      </c>
      <c r="AB57" s="54">
        <v>0</v>
      </c>
      <c r="AC57" s="54">
        <v>1</v>
      </c>
      <c r="AD57" s="54">
        <v>11</v>
      </c>
      <c r="AE57" s="54">
        <v>28</v>
      </c>
      <c r="AF57" s="54">
        <v>23</v>
      </c>
      <c r="AG57" s="54">
        <v>36</v>
      </c>
      <c r="AH57" s="54">
        <v>4</v>
      </c>
      <c r="AI57" s="54">
        <v>7</v>
      </c>
      <c r="AJ57" s="54">
        <v>59</v>
      </c>
      <c r="AK57" s="54">
        <v>0</v>
      </c>
      <c r="AL57" s="54">
        <v>50</v>
      </c>
      <c r="AM57" s="54">
        <v>0</v>
      </c>
      <c r="AN57" s="54">
        <v>25</v>
      </c>
      <c r="AO57" s="54">
        <v>6</v>
      </c>
      <c r="AP57" s="11">
        <f>SUM(C57:AO57)</f>
        <v>6433</v>
      </c>
    </row>
    <row r="58" spans="1:42" ht="18" customHeight="1">
      <c r="A58" s="101"/>
      <c r="B58" s="53" t="s">
        <v>24</v>
      </c>
      <c r="C58" s="54">
        <v>53</v>
      </c>
      <c r="D58" s="54">
        <v>49</v>
      </c>
      <c r="E58" s="54">
        <v>874</v>
      </c>
      <c r="F58" s="54">
        <v>70</v>
      </c>
      <c r="G58" s="54">
        <v>762</v>
      </c>
      <c r="H58" s="54">
        <v>182</v>
      </c>
      <c r="I58" s="54">
        <v>1927</v>
      </c>
      <c r="J58" s="54">
        <v>390</v>
      </c>
      <c r="K58" s="54">
        <v>640</v>
      </c>
      <c r="L58" s="54">
        <v>5</v>
      </c>
      <c r="M58" s="54">
        <v>7</v>
      </c>
      <c r="N58" s="54">
        <v>547</v>
      </c>
      <c r="O58" s="54">
        <v>125</v>
      </c>
      <c r="P58" s="54">
        <v>35</v>
      </c>
      <c r="Q58" s="54">
        <v>14</v>
      </c>
      <c r="R58" s="54">
        <v>25</v>
      </c>
      <c r="S58" s="54">
        <v>39</v>
      </c>
      <c r="T58" s="54">
        <v>24</v>
      </c>
      <c r="U58" s="54">
        <v>16</v>
      </c>
      <c r="V58" s="54">
        <v>21</v>
      </c>
      <c r="W58" s="54">
        <v>7</v>
      </c>
      <c r="X58" s="54">
        <v>12</v>
      </c>
      <c r="Y58" s="54">
        <v>4</v>
      </c>
      <c r="Z58" s="54">
        <v>55</v>
      </c>
      <c r="AA58" s="54">
        <v>353</v>
      </c>
      <c r="AB58" s="54">
        <v>3</v>
      </c>
      <c r="AC58" s="54">
        <v>7</v>
      </c>
      <c r="AD58" s="54">
        <v>17</v>
      </c>
      <c r="AE58" s="54">
        <v>29</v>
      </c>
      <c r="AF58" s="54">
        <v>23</v>
      </c>
      <c r="AG58" s="54">
        <v>36</v>
      </c>
      <c r="AH58" s="54">
        <v>12</v>
      </c>
      <c r="AI58" s="54">
        <v>9</v>
      </c>
      <c r="AJ58" s="54">
        <v>59</v>
      </c>
      <c r="AK58" s="54">
        <v>0</v>
      </c>
      <c r="AL58" s="54">
        <v>51</v>
      </c>
      <c r="AM58" s="54">
        <v>0</v>
      </c>
      <c r="AN58" s="54">
        <v>28</v>
      </c>
      <c r="AO58" s="54">
        <v>9</v>
      </c>
      <c r="AP58" s="11">
        <f>SUM(C58:AO58)</f>
        <v>6519</v>
      </c>
    </row>
    <row r="59" spans="1:42" ht="18" customHeight="1">
      <c r="A59" s="101"/>
      <c r="B59" s="53" t="s">
        <v>25</v>
      </c>
      <c r="C59" s="52">
        <v>2</v>
      </c>
      <c r="D59" s="52">
        <v>0</v>
      </c>
      <c r="E59" s="52">
        <v>38</v>
      </c>
      <c r="F59" s="52">
        <v>0</v>
      </c>
      <c r="G59" s="52">
        <v>5</v>
      </c>
      <c r="H59" s="52">
        <v>0</v>
      </c>
      <c r="I59" s="52">
        <v>3</v>
      </c>
      <c r="J59" s="52">
        <v>1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69</v>
      </c>
      <c r="AB59" s="52">
        <v>0</v>
      </c>
      <c r="AC59" s="52">
        <v>0</v>
      </c>
      <c r="AD59" s="52">
        <v>0</v>
      </c>
      <c r="AE59" s="52">
        <v>1</v>
      </c>
      <c r="AF59" s="52">
        <v>0</v>
      </c>
      <c r="AG59" s="52">
        <v>0</v>
      </c>
      <c r="AH59" s="52">
        <v>0</v>
      </c>
      <c r="AI59" s="52">
        <v>0</v>
      </c>
      <c r="AJ59" s="52">
        <v>0</v>
      </c>
      <c r="AK59" s="52">
        <v>0</v>
      </c>
      <c r="AL59" s="52">
        <v>1</v>
      </c>
      <c r="AM59" s="52">
        <v>0</v>
      </c>
      <c r="AN59" s="52">
        <v>0</v>
      </c>
      <c r="AO59" s="52">
        <v>0</v>
      </c>
      <c r="AP59" s="11">
        <f>SUM(C59:AO59)</f>
        <v>120</v>
      </c>
    </row>
    <row r="60" spans="1:42" ht="18" customHeight="1">
      <c r="A60" s="102"/>
      <c r="B60" s="53" t="s">
        <v>26</v>
      </c>
      <c r="C60" s="36">
        <f t="shared" ref="C60:AO60" si="13">IF(C58+C59&gt;0, C59/(C58+C59), "-")</f>
        <v>3.6363636363636362E-2</v>
      </c>
      <c r="D60" s="36">
        <f t="shared" si="13"/>
        <v>0</v>
      </c>
      <c r="E60" s="36">
        <f t="shared" si="13"/>
        <v>4.1666666666666664E-2</v>
      </c>
      <c r="F60" s="36">
        <f t="shared" si="13"/>
        <v>0</v>
      </c>
      <c r="G60" s="36">
        <f t="shared" si="13"/>
        <v>6.51890482398957E-3</v>
      </c>
      <c r="H60" s="36">
        <f t="shared" si="13"/>
        <v>0</v>
      </c>
      <c r="I60" s="36">
        <f t="shared" si="13"/>
        <v>1.5544041450777201E-3</v>
      </c>
      <c r="J60" s="36">
        <f t="shared" si="13"/>
        <v>2.5575447570332483E-3</v>
      </c>
      <c r="K60" s="36">
        <f t="shared" si="13"/>
        <v>0</v>
      </c>
      <c r="L60" s="36">
        <f t="shared" si="13"/>
        <v>0</v>
      </c>
      <c r="M60" s="36">
        <f t="shared" si="13"/>
        <v>0</v>
      </c>
      <c r="N60" s="36">
        <f t="shared" si="13"/>
        <v>0</v>
      </c>
      <c r="O60" s="36">
        <f t="shared" si="13"/>
        <v>0</v>
      </c>
      <c r="P60" s="36">
        <f t="shared" si="13"/>
        <v>0</v>
      </c>
      <c r="Q60" s="36">
        <f t="shared" si="13"/>
        <v>0</v>
      </c>
      <c r="R60" s="36">
        <f t="shared" si="13"/>
        <v>0</v>
      </c>
      <c r="S60" s="36">
        <f t="shared" si="13"/>
        <v>0</v>
      </c>
      <c r="T60" s="36">
        <f t="shared" si="13"/>
        <v>0</v>
      </c>
      <c r="U60" s="36">
        <f t="shared" si="13"/>
        <v>0</v>
      </c>
      <c r="V60" s="36">
        <f t="shared" si="13"/>
        <v>0</v>
      </c>
      <c r="W60" s="36">
        <f t="shared" si="13"/>
        <v>0</v>
      </c>
      <c r="X60" s="36">
        <f t="shared" si="13"/>
        <v>0</v>
      </c>
      <c r="Y60" s="36">
        <f t="shared" si="13"/>
        <v>0</v>
      </c>
      <c r="Z60" s="36">
        <f t="shared" si="13"/>
        <v>0</v>
      </c>
      <c r="AA60" s="36">
        <f t="shared" si="13"/>
        <v>0.16350710900473933</v>
      </c>
      <c r="AB60" s="36">
        <f t="shared" si="13"/>
        <v>0</v>
      </c>
      <c r="AC60" s="36">
        <f t="shared" si="13"/>
        <v>0</v>
      </c>
      <c r="AD60" s="36">
        <f t="shared" si="13"/>
        <v>0</v>
      </c>
      <c r="AE60" s="36">
        <f t="shared" si="13"/>
        <v>3.3333333333333333E-2</v>
      </c>
      <c r="AF60" s="36">
        <f t="shared" si="13"/>
        <v>0</v>
      </c>
      <c r="AG60" s="36">
        <f t="shared" si="13"/>
        <v>0</v>
      </c>
      <c r="AH60" s="36">
        <f t="shared" si="13"/>
        <v>0</v>
      </c>
      <c r="AI60" s="36">
        <f t="shared" si="13"/>
        <v>0</v>
      </c>
      <c r="AJ60" s="36">
        <f t="shared" si="13"/>
        <v>0</v>
      </c>
      <c r="AK60" s="36" t="str">
        <f t="shared" si="13"/>
        <v>-</v>
      </c>
      <c r="AL60" s="36">
        <f t="shared" si="13"/>
        <v>1.9230769230769232E-2</v>
      </c>
      <c r="AM60" s="36" t="str">
        <f t="shared" si="13"/>
        <v>-</v>
      </c>
      <c r="AN60" s="36">
        <f t="shared" si="13"/>
        <v>0</v>
      </c>
      <c r="AO60" s="36">
        <f t="shared" si="13"/>
        <v>0</v>
      </c>
      <c r="AP60" s="40">
        <f>IF(AP58+AP59&gt;0, AP59/(AP58+AP59), "-")</f>
        <v>1.8075011296882059E-2</v>
      </c>
    </row>
    <row r="61" spans="1:42" ht="18" customHeight="1">
      <c r="A61" s="112" t="s">
        <v>32</v>
      </c>
      <c r="B61" s="113"/>
      <c r="C61" s="104" t="s">
        <v>170</v>
      </c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5"/>
    </row>
    <row r="62" spans="1:42" ht="18" customHeight="1">
      <c r="A62" s="114"/>
      <c r="B62" s="115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8"/>
    </row>
    <row r="63" spans="1:42" ht="18" customHeight="1">
      <c r="A63" s="116"/>
      <c r="B63" s="117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3"/>
      <c r="AE63" s="133"/>
      <c r="AF63" s="133"/>
      <c r="AG63" s="133"/>
      <c r="AH63" s="133"/>
      <c r="AI63" s="133"/>
      <c r="AJ63" s="133"/>
      <c r="AK63" s="133"/>
      <c r="AL63" s="133"/>
      <c r="AM63" s="133"/>
      <c r="AN63" s="133"/>
      <c r="AO63" s="133"/>
      <c r="AP63" s="134"/>
    </row>
    <row r="64" spans="1:42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</sheetData>
  <mergeCells count="15">
    <mergeCell ref="A26:A30"/>
    <mergeCell ref="A31:A35"/>
    <mergeCell ref="A36:A40"/>
    <mergeCell ref="A61:B63"/>
    <mergeCell ref="C61:AP63"/>
    <mergeCell ref="A41:A45"/>
    <mergeCell ref="A46:A50"/>
    <mergeCell ref="A51:A55"/>
    <mergeCell ref="A56:A60"/>
    <mergeCell ref="A21:A25"/>
    <mergeCell ref="A1:AP1"/>
    <mergeCell ref="A3:A5"/>
    <mergeCell ref="A6:A10"/>
    <mergeCell ref="A11:A15"/>
    <mergeCell ref="A16:A20"/>
  </mergeCells>
  <phoneticPr fontId="6" type="noConversion"/>
  <conditionalFormatting sqref="C4:AO5">
    <cfRule type="cellIs" dxfId="56" priority="86" operator="greaterThan">
      <formula>0</formula>
    </cfRule>
  </conditionalFormatting>
  <conditionalFormatting sqref="AP5">
    <cfRule type="cellIs" dxfId="55" priority="84" operator="greaterThan">
      <formula>0</formula>
    </cfRule>
  </conditionalFormatting>
  <conditionalFormatting sqref="AP4">
    <cfRule type="cellIs" dxfId="54" priority="83" operator="greaterThan">
      <formula>0</formula>
    </cfRule>
  </conditionalFormatting>
  <conditionalFormatting sqref="C10:AO10 C15:AO15 C20:AO20 C25:AO25 C30:AO30 C35:AO35 C40:AO40 C45:AO45 C50:AO50 C55:AO55 C60:AO60">
    <cfRule type="cellIs" priority="2414" stopIfTrue="1" operator="equal">
      <formula>"-"</formula>
    </cfRule>
    <cfRule type="cellIs" dxfId="53" priority="2415" operator="greaterThan">
      <formula>$AP10*1.2</formula>
    </cfRule>
  </conditionalFormatting>
  <conditionalFormatting sqref="C6:AO6">
    <cfRule type="top10" dxfId="52" priority="2418" rank="3"/>
  </conditionalFormatting>
  <conditionalFormatting sqref="C7:AO7">
    <cfRule type="top10" dxfId="51" priority="2420" rank="3"/>
  </conditionalFormatting>
  <conditionalFormatting sqref="C8:AO8">
    <cfRule type="top10" dxfId="50" priority="2422" rank="3"/>
  </conditionalFormatting>
  <conditionalFormatting sqref="C9:AO9">
    <cfRule type="top10" dxfId="49" priority="2424" rank="3"/>
  </conditionalFormatting>
  <conditionalFormatting sqref="C11:AO11">
    <cfRule type="top10" dxfId="48" priority="2430" rank="3"/>
  </conditionalFormatting>
  <conditionalFormatting sqref="C12:AO12">
    <cfRule type="top10" dxfId="47" priority="2432" rank="3"/>
  </conditionalFormatting>
  <conditionalFormatting sqref="C13:AO13">
    <cfRule type="top10" dxfId="46" priority="2434" rank="3"/>
  </conditionalFormatting>
  <conditionalFormatting sqref="C14:AO14">
    <cfRule type="top10" dxfId="45" priority="2436" rank="3"/>
  </conditionalFormatting>
  <conditionalFormatting sqref="C16:AO16">
    <cfRule type="top10" dxfId="44" priority="2442" rank="3"/>
  </conditionalFormatting>
  <conditionalFormatting sqref="C17:AO17">
    <cfRule type="top10" dxfId="43" priority="2444" rank="3"/>
  </conditionalFormatting>
  <conditionalFormatting sqref="C18:AO18">
    <cfRule type="top10" dxfId="42" priority="2446" rank="3"/>
  </conditionalFormatting>
  <conditionalFormatting sqref="C19:AO19">
    <cfRule type="top10" dxfId="41" priority="2448" rank="3"/>
  </conditionalFormatting>
  <conditionalFormatting sqref="C21:AO21">
    <cfRule type="top10" dxfId="40" priority="2454" rank="3"/>
  </conditionalFormatting>
  <conditionalFormatting sqref="C22:AO22">
    <cfRule type="top10" dxfId="39" priority="2456" rank="3"/>
  </conditionalFormatting>
  <conditionalFormatting sqref="C23:AO23">
    <cfRule type="top10" dxfId="38" priority="2458" rank="3"/>
  </conditionalFormatting>
  <conditionalFormatting sqref="C24:AO24">
    <cfRule type="top10" dxfId="37" priority="2460" rank="3"/>
  </conditionalFormatting>
  <conditionalFormatting sqref="C26:AO26">
    <cfRule type="top10" dxfId="36" priority="2466" rank="3"/>
  </conditionalFormatting>
  <conditionalFormatting sqref="C27:AO27">
    <cfRule type="top10" dxfId="35" priority="2468" rank="3"/>
  </conditionalFormatting>
  <conditionalFormatting sqref="C28:AO28">
    <cfRule type="top10" dxfId="34" priority="2470" rank="3"/>
  </conditionalFormatting>
  <conditionalFormatting sqref="C29:AO29">
    <cfRule type="top10" dxfId="33" priority="2472" rank="3"/>
  </conditionalFormatting>
  <conditionalFormatting sqref="C31:AO31">
    <cfRule type="top10" dxfId="32" priority="2478" rank="3"/>
  </conditionalFormatting>
  <conditionalFormatting sqref="C32:AO32">
    <cfRule type="top10" dxfId="31" priority="2480" rank="3"/>
  </conditionalFormatting>
  <conditionalFormatting sqref="C33:AO33">
    <cfRule type="top10" dxfId="30" priority="2482" rank="3"/>
  </conditionalFormatting>
  <conditionalFormatting sqref="C34:AO34">
    <cfRule type="top10" dxfId="29" priority="2484" rank="3"/>
  </conditionalFormatting>
  <conditionalFormatting sqref="C36:AO36">
    <cfRule type="top10" dxfId="28" priority="2494" rank="3"/>
  </conditionalFormatting>
  <conditionalFormatting sqref="C37:AO37">
    <cfRule type="top10" dxfId="27" priority="2496" rank="3"/>
  </conditionalFormatting>
  <conditionalFormatting sqref="C38:AO38">
    <cfRule type="top10" dxfId="26" priority="2498" rank="3"/>
  </conditionalFormatting>
  <conditionalFormatting sqref="C39:AO39">
    <cfRule type="top10" dxfId="25" priority="2500" rank="3"/>
  </conditionalFormatting>
  <conditionalFormatting sqref="C41:AO41">
    <cfRule type="top10" dxfId="24" priority="2502" rank="3"/>
  </conditionalFormatting>
  <conditionalFormatting sqref="C42:AO42">
    <cfRule type="top10" dxfId="23" priority="2504" rank="3"/>
  </conditionalFormatting>
  <conditionalFormatting sqref="C43:AO43">
    <cfRule type="top10" dxfId="22" priority="2506" rank="3"/>
  </conditionalFormatting>
  <conditionalFormatting sqref="C44:AO44">
    <cfRule type="top10" dxfId="21" priority="2508" rank="3"/>
  </conditionalFormatting>
  <conditionalFormatting sqref="C46:AO46">
    <cfRule type="top10" dxfId="20" priority="9" rank="3"/>
  </conditionalFormatting>
  <conditionalFormatting sqref="C47:AO47">
    <cfRule type="top10" dxfId="19" priority="10" rank="3"/>
  </conditionalFormatting>
  <conditionalFormatting sqref="C48:AO48">
    <cfRule type="top10" dxfId="18" priority="11" rank="3"/>
  </conditionalFormatting>
  <conditionalFormatting sqref="C49:AO49">
    <cfRule type="top10" dxfId="17" priority="12" rank="3"/>
  </conditionalFormatting>
  <conditionalFormatting sqref="C51:AO51">
    <cfRule type="top10" dxfId="16" priority="5" rank="3"/>
  </conditionalFormatting>
  <conditionalFormatting sqref="C52:AO52">
    <cfRule type="top10" dxfId="15" priority="6" rank="3"/>
  </conditionalFormatting>
  <conditionalFormatting sqref="C53:AO53">
    <cfRule type="top10" dxfId="14" priority="7" rank="3"/>
  </conditionalFormatting>
  <conditionalFormatting sqref="C54:AO54">
    <cfRule type="top10" dxfId="13" priority="8" rank="3"/>
  </conditionalFormatting>
  <conditionalFormatting sqref="C56:AO56">
    <cfRule type="top10" dxfId="12" priority="1" rank="3"/>
  </conditionalFormatting>
  <conditionalFormatting sqref="C57:AO57">
    <cfRule type="top10" dxfId="11" priority="2" rank="3"/>
  </conditionalFormatting>
  <conditionalFormatting sqref="C58:AO58">
    <cfRule type="top10" dxfId="10" priority="3" rank="3"/>
  </conditionalFormatting>
  <conditionalFormatting sqref="C59:AO59">
    <cfRule type="top10" dxfId="9" priority="4" rank="3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6E693D5-834A-114E-896F-771A491129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'重-重庆2'!E7:E13</xm:f>
              <xm:sqref>C3</xm:sqref>
            </x14:sparkline>
            <x14:sparkline>
              <xm:f>'重-重庆2'!F7:F13</xm:f>
              <xm:sqref>D3</xm:sqref>
            </x14:sparkline>
            <x14:sparkline>
              <xm:f>'重-重庆2'!G7:G13</xm:f>
              <xm:sqref>E3</xm:sqref>
            </x14:sparkline>
            <x14:sparkline>
              <xm:f>'重-重庆2'!H7:H13</xm:f>
              <xm:sqref>F3</xm:sqref>
            </x14:sparkline>
            <x14:sparkline>
              <xm:f>'重-重庆2'!I7:I13</xm:f>
              <xm:sqref>G3</xm:sqref>
            </x14:sparkline>
            <x14:sparkline>
              <xm:f>'重-重庆2'!J7:J13</xm:f>
              <xm:sqref>H3</xm:sqref>
            </x14:sparkline>
            <x14:sparkline>
              <xm:f>'重-重庆2'!K7:K13</xm:f>
              <xm:sqref>I3</xm:sqref>
            </x14:sparkline>
            <x14:sparkline>
              <xm:f>'重-重庆2'!L7:L13</xm:f>
              <xm:sqref>J3</xm:sqref>
            </x14:sparkline>
            <x14:sparkline>
              <xm:f>'重-重庆2'!M7:M13</xm:f>
              <xm:sqref>K3</xm:sqref>
            </x14:sparkline>
            <x14:sparkline>
              <xm:f>'重-重庆2'!N7:N13</xm:f>
              <xm:sqref>L3</xm:sqref>
            </x14:sparkline>
            <x14:sparkline>
              <xm:f>'重-重庆2'!O7:O13</xm:f>
              <xm:sqref>M3</xm:sqref>
            </x14:sparkline>
            <x14:sparkline>
              <xm:f>'重-重庆2'!P7:P13</xm:f>
              <xm:sqref>N3</xm:sqref>
            </x14:sparkline>
            <x14:sparkline>
              <xm:f>'重-重庆2'!Q7:Q13</xm:f>
              <xm:sqref>O3</xm:sqref>
            </x14:sparkline>
            <x14:sparkline>
              <xm:f>'重-重庆2'!R7:R13</xm:f>
              <xm:sqref>P3</xm:sqref>
            </x14:sparkline>
            <x14:sparkline>
              <xm:f>'重-重庆2'!S7:S13</xm:f>
              <xm:sqref>Q3</xm:sqref>
            </x14:sparkline>
            <x14:sparkline>
              <xm:f>'重-重庆2'!T7:T13</xm:f>
              <xm:sqref>R3</xm:sqref>
            </x14:sparkline>
            <x14:sparkline>
              <xm:f>'重-重庆2'!U7:U13</xm:f>
              <xm:sqref>S3</xm:sqref>
            </x14:sparkline>
            <x14:sparkline>
              <xm:f>'重-重庆2'!V7:V13</xm:f>
              <xm:sqref>T3</xm:sqref>
            </x14:sparkline>
            <x14:sparkline>
              <xm:f>'重-重庆2'!W7:W13</xm:f>
              <xm:sqref>U3</xm:sqref>
            </x14:sparkline>
            <x14:sparkline>
              <xm:f>'重-重庆2'!X7:X13</xm:f>
              <xm:sqref>V3</xm:sqref>
            </x14:sparkline>
            <x14:sparkline>
              <xm:f>'重-重庆2'!Y7:Y13</xm:f>
              <xm:sqref>W3</xm:sqref>
            </x14:sparkline>
            <x14:sparkline>
              <xm:f>'重-重庆2'!Z7:Z13</xm:f>
              <xm:sqref>X3</xm:sqref>
            </x14:sparkline>
            <x14:sparkline>
              <xm:f>'重-重庆2'!AA7:AA13</xm:f>
              <xm:sqref>Y3</xm:sqref>
            </x14:sparkline>
            <x14:sparkline>
              <xm:f>'重-重庆2'!AB7:AB13</xm:f>
              <xm:sqref>Z3</xm:sqref>
            </x14:sparkline>
            <x14:sparkline>
              <xm:f>'重-重庆2'!AC7:AC13</xm:f>
              <xm:sqref>AA3</xm:sqref>
            </x14:sparkline>
            <x14:sparkline>
              <xm:f>'重-重庆2'!AD7:AD13</xm:f>
              <xm:sqref>AB3</xm:sqref>
            </x14:sparkline>
            <x14:sparkline>
              <xm:f>'重-重庆2'!AE7:AE13</xm:f>
              <xm:sqref>AC3</xm:sqref>
            </x14:sparkline>
            <x14:sparkline>
              <xm:f>'重-重庆2'!AF7:AF13</xm:f>
              <xm:sqref>AD3</xm:sqref>
            </x14:sparkline>
            <x14:sparkline>
              <xm:f>'重-重庆2'!AG7:AG13</xm:f>
              <xm:sqref>AE3</xm:sqref>
            </x14:sparkline>
            <x14:sparkline>
              <xm:f>'重-重庆2'!AH7:AH13</xm:f>
              <xm:sqref>AF3</xm:sqref>
            </x14:sparkline>
            <x14:sparkline>
              <xm:f>'重-重庆2'!AI7:AI13</xm:f>
              <xm:sqref>AG3</xm:sqref>
            </x14:sparkline>
            <x14:sparkline>
              <xm:f>'重-重庆2'!AJ7:AJ13</xm:f>
              <xm:sqref>AH3</xm:sqref>
            </x14:sparkline>
            <x14:sparkline>
              <xm:f>'重-重庆2'!AK7:AK13</xm:f>
              <xm:sqref>AI3</xm:sqref>
            </x14:sparkline>
            <x14:sparkline>
              <xm:f>'重-重庆2'!AL7:AL13</xm:f>
              <xm:sqref>AJ3</xm:sqref>
            </x14:sparkline>
            <x14:sparkline>
              <xm:f>'重-重庆2'!AM7:AM13</xm:f>
              <xm:sqref>AK3</xm:sqref>
            </x14:sparkline>
            <x14:sparkline>
              <xm:f>'重-重庆2'!AN7:AN13</xm:f>
              <xm:sqref>AL3</xm:sqref>
            </x14:sparkline>
            <x14:sparkline>
              <xm:f>'重-重庆2'!AO7:AO13</xm:f>
              <xm:sqref>AM3</xm:sqref>
            </x14:sparkline>
            <x14:sparkline>
              <xm:f>'重-重庆2'!AP7:AP13</xm:f>
              <xm:sqref>AN3</xm:sqref>
            </x14:sparkline>
            <x14:sparkline>
              <xm:f>'重-重庆2'!AQ7:AQ13</xm:f>
              <xm:sqref>AO3</xm:sqref>
            </x14:sparkline>
          </x14:sparklines>
        </x14:sparklineGroup>
        <x14:sparklineGroup displayEmptyCellsAs="gap" xr2:uid="{E46BDBB6-6C35-F84E-A137-09AD83579A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'重-重庆2'!B7:B13</xm:f>
              <xm:sqref>AP3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88B-0856-DF45-B8EF-D37F4DAD34B0}">
  <dimension ref="A1:AQ13"/>
  <sheetViews>
    <sheetView workbookViewId="0">
      <pane ySplit="2" topLeftCell="A3" activePane="bottomLeft" state="frozen"/>
      <selection pane="bottomLeft" activeCell="AB22" sqref="AB22"/>
    </sheetView>
  </sheetViews>
  <sheetFormatPr baseColWidth="10" defaultRowHeight="15"/>
  <cols>
    <col min="1" max="1" width="11.33203125" bestFit="1" customWidth="1"/>
    <col min="2" max="2" width="6.5" customWidth="1"/>
    <col min="3" max="3" width="7.33203125" bestFit="1" customWidth="1"/>
    <col min="4" max="4" width="8.6640625" bestFit="1" customWidth="1"/>
    <col min="5" max="8" width="5" customWidth="1"/>
    <col min="9" max="10" width="6" customWidth="1"/>
    <col min="11" max="43" width="5" customWidth="1"/>
  </cols>
  <sheetData>
    <row r="1" spans="1:43" ht="23" customHeight="1">
      <c r="A1" s="129" t="s">
        <v>129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</row>
    <row r="2" spans="1:43">
      <c r="A2" s="93" t="s">
        <v>0</v>
      </c>
      <c r="B2" s="93" t="s">
        <v>31</v>
      </c>
      <c r="C2" s="93" t="s">
        <v>27</v>
      </c>
      <c r="D2" s="93" t="s">
        <v>28</v>
      </c>
      <c r="E2" s="91" t="s">
        <v>131</v>
      </c>
      <c r="F2" s="92" t="s">
        <v>132</v>
      </c>
      <c r="G2" s="92" t="s">
        <v>133</v>
      </c>
      <c r="H2" s="92" t="s">
        <v>134</v>
      </c>
      <c r="I2" s="92" t="s">
        <v>135</v>
      </c>
      <c r="J2" s="92" t="s">
        <v>136</v>
      </c>
      <c r="K2" s="92" t="s">
        <v>137</v>
      </c>
      <c r="L2" s="92" t="s">
        <v>138</v>
      </c>
      <c r="M2" s="92" t="s">
        <v>139</v>
      </c>
      <c r="N2" s="92" t="s">
        <v>140</v>
      </c>
      <c r="O2" s="92" t="s">
        <v>141</v>
      </c>
      <c r="P2" s="92" t="s">
        <v>142</v>
      </c>
      <c r="Q2" s="92" t="s">
        <v>143</v>
      </c>
      <c r="R2" s="92" t="s">
        <v>144</v>
      </c>
      <c r="S2" s="92" t="s">
        <v>145</v>
      </c>
      <c r="T2" s="92" t="s">
        <v>146</v>
      </c>
      <c r="U2" s="92" t="s">
        <v>147</v>
      </c>
      <c r="V2" s="92" t="s">
        <v>148</v>
      </c>
      <c r="W2" s="92" t="s">
        <v>149</v>
      </c>
      <c r="X2" s="92" t="s">
        <v>150</v>
      </c>
      <c r="Y2" s="92" t="s">
        <v>151</v>
      </c>
      <c r="Z2" s="92" t="s">
        <v>152</v>
      </c>
      <c r="AA2" s="92" t="s">
        <v>153</v>
      </c>
      <c r="AB2" s="92" t="s">
        <v>154</v>
      </c>
      <c r="AC2" s="92" t="s">
        <v>155</v>
      </c>
      <c r="AD2" s="92" t="s">
        <v>156</v>
      </c>
      <c r="AE2" s="92" t="s">
        <v>157</v>
      </c>
      <c r="AF2" s="92" t="s">
        <v>158</v>
      </c>
      <c r="AG2" s="92" t="s">
        <v>159</v>
      </c>
      <c r="AH2" s="92" t="s">
        <v>160</v>
      </c>
      <c r="AI2" s="92" t="s">
        <v>161</v>
      </c>
      <c r="AJ2" s="92" t="s">
        <v>162</v>
      </c>
      <c r="AK2" s="92" t="s">
        <v>163</v>
      </c>
      <c r="AL2" s="92" t="s">
        <v>164</v>
      </c>
      <c r="AM2" s="92" t="s">
        <v>165</v>
      </c>
      <c r="AN2" s="92" t="s">
        <v>166</v>
      </c>
      <c r="AO2" s="92" t="s">
        <v>167</v>
      </c>
      <c r="AP2" s="92" t="s">
        <v>168</v>
      </c>
      <c r="AQ2" s="92" t="s">
        <v>169</v>
      </c>
    </row>
    <row r="3" spans="1:43">
      <c r="A3" s="6">
        <v>44885</v>
      </c>
      <c r="B3" s="5">
        <f t="shared" ref="B3:B8" si="0">C3+D3</f>
        <v>6129</v>
      </c>
      <c r="C3" s="5">
        <v>231</v>
      </c>
      <c r="D3" s="5">
        <v>5898</v>
      </c>
      <c r="E3" s="5">
        <v>50</v>
      </c>
      <c r="F3" s="5">
        <v>59</v>
      </c>
      <c r="G3" s="5">
        <v>506</v>
      </c>
      <c r="H3" s="5">
        <v>150</v>
      </c>
      <c r="I3" s="5">
        <v>1044</v>
      </c>
      <c r="J3" s="5">
        <v>378</v>
      </c>
      <c r="K3" s="5">
        <v>1319</v>
      </c>
      <c r="L3" s="5">
        <v>85</v>
      </c>
      <c r="M3" s="5">
        <v>87</v>
      </c>
      <c r="N3" s="5">
        <v>19</v>
      </c>
      <c r="O3" s="5">
        <v>5</v>
      </c>
      <c r="P3" s="5">
        <v>1563</v>
      </c>
      <c r="Q3" s="5">
        <v>107</v>
      </c>
      <c r="R3" s="5">
        <v>4</v>
      </c>
      <c r="S3" s="5">
        <v>7</v>
      </c>
      <c r="T3" s="5">
        <v>36</v>
      </c>
      <c r="U3" s="5">
        <v>22</v>
      </c>
      <c r="V3" s="5">
        <v>6</v>
      </c>
      <c r="W3" s="5">
        <v>2</v>
      </c>
      <c r="X3" s="5">
        <v>11</v>
      </c>
      <c r="Y3" s="5">
        <v>7</v>
      </c>
      <c r="Z3" s="5">
        <v>12</v>
      </c>
      <c r="AA3" s="5">
        <v>14</v>
      </c>
      <c r="AB3" s="5">
        <v>39</v>
      </c>
      <c r="AC3" s="5">
        <v>186</v>
      </c>
      <c r="AD3" s="5">
        <v>3</v>
      </c>
      <c r="AE3" s="5">
        <v>0</v>
      </c>
      <c r="AF3" s="5">
        <v>0</v>
      </c>
      <c r="AG3" s="5">
        <v>125</v>
      </c>
      <c r="AH3" s="5">
        <v>12</v>
      </c>
      <c r="AI3" s="5">
        <v>17</v>
      </c>
      <c r="AJ3" s="5">
        <v>0</v>
      </c>
      <c r="AK3" s="5">
        <v>9</v>
      </c>
      <c r="AL3" s="5">
        <v>95</v>
      </c>
      <c r="AM3" s="5">
        <v>0</v>
      </c>
      <c r="AN3" s="5">
        <v>137</v>
      </c>
      <c r="AO3" s="5">
        <v>7</v>
      </c>
      <c r="AP3" s="5">
        <v>4</v>
      </c>
      <c r="AQ3" s="5">
        <v>2</v>
      </c>
    </row>
    <row r="4" spans="1:43">
      <c r="A4" s="6">
        <v>44886</v>
      </c>
      <c r="B4" s="5">
        <f t="shared" si="0"/>
        <v>6335</v>
      </c>
      <c r="C4" s="5">
        <v>178</v>
      </c>
      <c r="D4" s="5">
        <v>6157</v>
      </c>
      <c r="E4" s="5">
        <v>66</v>
      </c>
      <c r="F4" s="5">
        <v>64</v>
      </c>
      <c r="G4" s="5">
        <v>628</v>
      </c>
      <c r="H4" s="5">
        <v>63</v>
      </c>
      <c r="I4" s="5">
        <v>1181</v>
      </c>
      <c r="J4" s="5">
        <v>211</v>
      </c>
      <c r="K4" s="5">
        <v>1129</v>
      </c>
      <c r="L4" s="5">
        <v>898</v>
      </c>
      <c r="M4" s="5">
        <v>330</v>
      </c>
      <c r="N4" s="5">
        <v>9</v>
      </c>
      <c r="O4" s="5">
        <v>2</v>
      </c>
      <c r="P4" s="5">
        <v>1064</v>
      </c>
      <c r="Q4" s="5">
        <v>95</v>
      </c>
      <c r="R4" s="5">
        <v>14</v>
      </c>
      <c r="S4" s="5">
        <v>5</v>
      </c>
      <c r="T4" s="5">
        <v>20</v>
      </c>
      <c r="U4" s="5">
        <v>36</v>
      </c>
      <c r="V4" s="5">
        <v>12</v>
      </c>
      <c r="W4" s="5">
        <v>0</v>
      </c>
      <c r="X4" s="5">
        <v>16</v>
      </c>
      <c r="Y4" s="5">
        <v>12</v>
      </c>
      <c r="Z4" s="5">
        <v>8</v>
      </c>
      <c r="AA4" s="5">
        <v>13</v>
      </c>
      <c r="AB4" s="5">
        <v>43</v>
      </c>
      <c r="AC4" s="5">
        <v>66</v>
      </c>
      <c r="AD4" s="5">
        <v>11</v>
      </c>
      <c r="AE4" s="5">
        <v>0</v>
      </c>
      <c r="AF4" s="5">
        <v>2</v>
      </c>
      <c r="AG4" s="5">
        <v>126</v>
      </c>
      <c r="AH4" s="5">
        <v>8</v>
      </c>
      <c r="AI4" s="5">
        <v>33</v>
      </c>
      <c r="AJ4" s="5">
        <v>0</v>
      </c>
      <c r="AK4" s="5">
        <v>3</v>
      </c>
      <c r="AL4" s="5">
        <v>91</v>
      </c>
      <c r="AM4" s="5">
        <v>1</v>
      </c>
      <c r="AN4" s="5">
        <v>60</v>
      </c>
      <c r="AO4" s="5">
        <v>7</v>
      </c>
      <c r="AP4" s="5">
        <v>7</v>
      </c>
      <c r="AQ4" s="5">
        <v>1</v>
      </c>
    </row>
    <row r="5" spans="1:43">
      <c r="A5" s="6">
        <v>44887</v>
      </c>
      <c r="B5" s="5">
        <f t="shared" si="0"/>
        <v>6943</v>
      </c>
      <c r="C5" s="5">
        <v>215</v>
      </c>
      <c r="D5" s="5">
        <v>6728</v>
      </c>
      <c r="E5" s="5">
        <v>48</v>
      </c>
      <c r="F5" s="5">
        <v>36</v>
      </c>
      <c r="G5" s="5">
        <v>731</v>
      </c>
      <c r="H5" s="5">
        <v>170</v>
      </c>
      <c r="I5" s="5">
        <v>990</v>
      </c>
      <c r="J5" s="5">
        <v>475</v>
      </c>
      <c r="K5" s="5">
        <v>1294</v>
      </c>
      <c r="L5" s="5">
        <v>931</v>
      </c>
      <c r="M5" s="5">
        <v>356</v>
      </c>
      <c r="N5" s="5">
        <v>17</v>
      </c>
      <c r="O5" s="5">
        <v>5</v>
      </c>
      <c r="P5" s="5">
        <v>1115</v>
      </c>
      <c r="Q5" s="5">
        <v>113</v>
      </c>
      <c r="R5" s="5">
        <v>10</v>
      </c>
      <c r="S5" s="5">
        <v>6</v>
      </c>
      <c r="T5" s="5">
        <v>20</v>
      </c>
      <c r="U5" s="5">
        <v>18</v>
      </c>
      <c r="V5" s="5">
        <v>3</v>
      </c>
      <c r="W5" s="5">
        <v>3</v>
      </c>
      <c r="X5" s="5">
        <v>27</v>
      </c>
      <c r="Y5" s="5">
        <v>4</v>
      </c>
      <c r="Z5" s="5">
        <v>9</v>
      </c>
      <c r="AA5" s="5">
        <v>8</v>
      </c>
      <c r="AB5" s="5">
        <v>19</v>
      </c>
      <c r="AC5" s="5">
        <v>161</v>
      </c>
      <c r="AD5" s="5">
        <v>5</v>
      </c>
      <c r="AE5" s="5">
        <v>0</v>
      </c>
      <c r="AF5" s="5">
        <v>2</v>
      </c>
      <c r="AG5" s="5">
        <v>162</v>
      </c>
      <c r="AH5" s="5">
        <v>23</v>
      </c>
      <c r="AI5" s="5">
        <v>43</v>
      </c>
      <c r="AJ5" s="5">
        <v>6</v>
      </c>
      <c r="AK5" s="5">
        <v>2</v>
      </c>
      <c r="AL5" s="5">
        <v>39</v>
      </c>
      <c r="AM5" s="5">
        <v>1</v>
      </c>
      <c r="AN5" s="5">
        <v>70</v>
      </c>
      <c r="AO5" s="5">
        <v>2</v>
      </c>
      <c r="AP5" s="5">
        <v>16</v>
      </c>
      <c r="AQ5" s="5">
        <v>3</v>
      </c>
    </row>
    <row r="6" spans="1:43">
      <c r="A6" s="6">
        <v>44888</v>
      </c>
      <c r="B6" s="5">
        <f t="shared" si="0"/>
        <v>7846</v>
      </c>
      <c r="C6" s="5">
        <v>409</v>
      </c>
      <c r="D6" s="5">
        <v>7437</v>
      </c>
      <c r="E6" s="5">
        <v>17</v>
      </c>
      <c r="F6" s="5">
        <v>60</v>
      </c>
      <c r="G6" s="5">
        <v>1473</v>
      </c>
      <c r="H6" s="5">
        <v>230</v>
      </c>
      <c r="I6" s="5">
        <v>1129</v>
      </c>
      <c r="J6" s="5">
        <v>267</v>
      </c>
      <c r="K6" s="5">
        <v>1175</v>
      </c>
      <c r="L6" s="5">
        <v>713</v>
      </c>
      <c r="M6" s="5">
        <v>310</v>
      </c>
      <c r="N6" s="5">
        <v>13</v>
      </c>
      <c r="O6" s="5">
        <v>8</v>
      </c>
      <c r="P6" s="5">
        <v>1385</v>
      </c>
      <c r="Q6" s="5">
        <v>96</v>
      </c>
      <c r="R6" s="5">
        <v>4</v>
      </c>
      <c r="S6" s="5">
        <v>11</v>
      </c>
      <c r="T6" s="5">
        <v>11</v>
      </c>
      <c r="U6" s="5">
        <v>22</v>
      </c>
      <c r="V6" s="5">
        <v>3</v>
      </c>
      <c r="W6" s="5">
        <v>2</v>
      </c>
      <c r="X6" s="5">
        <v>18</v>
      </c>
      <c r="Y6" s="5">
        <v>5</v>
      </c>
      <c r="Z6" s="5">
        <v>4</v>
      </c>
      <c r="AA6" s="5">
        <v>14</v>
      </c>
      <c r="AB6" s="5">
        <v>31</v>
      </c>
      <c r="AC6" s="5">
        <v>499</v>
      </c>
      <c r="AD6" s="5">
        <v>9</v>
      </c>
      <c r="AE6" s="5">
        <v>1</v>
      </c>
      <c r="AF6" s="5">
        <v>6</v>
      </c>
      <c r="AG6" s="5">
        <v>85</v>
      </c>
      <c r="AH6" s="5">
        <v>34</v>
      </c>
      <c r="AI6" s="5">
        <v>29</v>
      </c>
      <c r="AJ6" s="5">
        <v>2</v>
      </c>
      <c r="AK6" s="5">
        <v>7</v>
      </c>
      <c r="AL6" s="5">
        <v>69</v>
      </c>
      <c r="AM6" s="5">
        <v>2</v>
      </c>
      <c r="AN6" s="5">
        <v>69</v>
      </c>
      <c r="AO6" s="5">
        <v>7</v>
      </c>
      <c r="AP6" s="5">
        <v>20</v>
      </c>
      <c r="AQ6" s="5">
        <v>6</v>
      </c>
    </row>
    <row r="7" spans="1:43">
      <c r="A7" s="6">
        <v>44889</v>
      </c>
      <c r="B7" s="5">
        <f t="shared" si="0"/>
        <v>6500</v>
      </c>
      <c r="C7" s="5">
        <v>258</v>
      </c>
      <c r="D7" s="5">
        <v>6242</v>
      </c>
      <c r="E7" s="5">
        <v>37</v>
      </c>
      <c r="F7" s="5">
        <v>33</v>
      </c>
      <c r="G7" s="5">
        <v>1019</v>
      </c>
      <c r="H7" s="5">
        <v>75</v>
      </c>
      <c r="I7" s="5">
        <v>1019</v>
      </c>
      <c r="J7" s="5">
        <v>450</v>
      </c>
      <c r="K7" s="5">
        <v>1081</v>
      </c>
      <c r="L7" s="5">
        <v>538</v>
      </c>
      <c r="M7" s="5">
        <v>206</v>
      </c>
      <c r="N7" s="5">
        <v>7</v>
      </c>
      <c r="O7" s="5">
        <v>6</v>
      </c>
      <c r="P7" s="5">
        <v>947</v>
      </c>
      <c r="Q7" s="5">
        <v>75</v>
      </c>
      <c r="R7" s="5">
        <v>15</v>
      </c>
      <c r="S7" s="5">
        <v>7</v>
      </c>
      <c r="T7" s="5">
        <v>16</v>
      </c>
      <c r="U7" s="5">
        <v>16</v>
      </c>
      <c r="V7" s="5">
        <v>2</v>
      </c>
      <c r="W7" s="5">
        <v>1</v>
      </c>
      <c r="X7" s="5">
        <v>12</v>
      </c>
      <c r="Y7" s="5">
        <v>10</v>
      </c>
      <c r="Z7" s="5">
        <v>4</v>
      </c>
      <c r="AA7" s="5">
        <v>11</v>
      </c>
      <c r="AB7" s="5">
        <v>31</v>
      </c>
      <c r="AC7" s="5">
        <v>658</v>
      </c>
      <c r="AD7" s="5">
        <v>5</v>
      </c>
      <c r="AE7" s="5">
        <v>8</v>
      </c>
      <c r="AF7" s="5">
        <v>7</v>
      </c>
      <c r="AG7" s="5">
        <v>59</v>
      </c>
      <c r="AH7" s="5">
        <v>7</v>
      </c>
      <c r="AI7" s="5">
        <v>26</v>
      </c>
      <c r="AJ7" s="5">
        <v>8</v>
      </c>
      <c r="AK7" s="5">
        <v>8</v>
      </c>
      <c r="AL7" s="5">
        <v>30</v>
      </c>
      <c r="AM7" s="5">
        <v>1</v>
      </c>
      <c r="AN7" s="5">
        <v>47</v>
      </c>
      <c r="AO7" s="5">
        <v>0</v>
      </c>
      <c r="AP7" s="5">
        <v>9</v>
      </c>
      <c r="AQ7" s="5">
        <v>9</v>
      </c>
    </row>
    <row r="8" spans="1:43">
      <c r="A8" s="6">
        <v>44890</v>
      </c>
      <c r="B8" s="5">
        <f t="shared" si="0"/>
        <v>7721</v>
      </c>
      <c r="C8" s="5">
        <v>199</v>
      </c>
      <c r="D8" s="5">
        <v>7522</v>
      </c>
      <c r="E8" s="5">
        <v>28</v>
      </c>
      <c r="F8" s="5">
        <v>17</v>
      </c>
      <c r="G8" s="5">
        <v>1652</v>
      </c>
      <c r="H8" s="5">
        <v>38</v>
      </c>
      <c r="I8" s="5">
        <v>1045</v>
      </c>
      <c r="J8" s="5">
        <v>276</v>
      </c>
      <c r="K8" s="5">
        <v>1213</v>
      </c>
      <c r="L8" s="5">
        <v>1009</v>
      </c>
      <c r="M8" s="5">
        <v>202</v>
      </c>
      <c r="N8" s="5">
        <v>16</v>
      </c>
      <c r="O8" s="5">
        <v>1</v>
      </c>
      <c r="P8" s="5">
        <v>965</v>
      </c>
      <c r="Q8" s="5">
        <v>105</v>
      </c>
      <c r="R8" s="5">
        <v>29</v>
      </c>
      <c r="S8" s="5">
        <v>4</v>
      </c>
      <c r="T8" s="5">
        <v>6</v>
      </c>
      <c r="U8" s="5">
        <v>13</v>
      </c>
      <c r="V8" s="5">
        <v>12</v>
      </c>
      <c r="W8" s="5">
        <v>2</v>
      </c>
      <c r="X8" s="5">
        <v>31</v>
      </c>
      <c r="Y8" s="5">
        <v>12</v>
      </c>
      <c r="Z8" s="5">
        <v>7</v>
      </c>
      <c r="AA8" s="5">
        <v>7</v>
      </c>
      <c r="AB8" s="5">
        <v>41</v>
      </c>
      <c r="AC8" s="5">
        <v>607</v>
      </c>
      <c r="AD8" s="5">
        <v>6</v>
      </c>
      <c r="AE8" s="5">
        <v>20</v>
      </c>
      <c r="AF8" s="5">
        <v>4</v>
      </c>
      <c r="AG8" s="5">
        <v>76</v>
      </c>
      <c r="AH8" s="5">
        <v>38</v>
      </c>
      <c r="AI8" s="5">
        <v>10</v>
      </c>
      <c r="AJ8" s="5">
        <v>4</v>
      </c>
      <c r="AK8" s="5">
        <v>7</v>
      </c>
      <c r="AL8" s="5">
        <v>97</v>
      </c>
      <c r="AM8" s="5">
        <v>3</v>
      </c>
      <c r="AN8" s="5">
        <v>90</v>
      </c>
      <c r="AO8" s="5">
        <v>3</v>
      </c>
      <c r="AP8" s="5">
        <v>7</v>
      </c>
      <c r="AQ8" s="5">
        <v>18</v>
      </c>
    </row>
    <row r="9" spans="1:43">
      <c r="A9" s="6">
        <v>44891</v>
      </c>
      <c r="B9" s="5">
        <f>C9+D9</f>
        <v>8861</v>
      </c>
      <c r="C9" s="5">
        <v>194</v>
      </c>
      <c r="D9" s="5">
        <v>8667</v>
      </c>
      <c r="E9" s="5">
        <v>21</v>
      </c>
      <c r="F9" s="5">
        <v>48</v>
      </c>
      <c r="G9" s="5">
        <v>2464</v>
      </c>
      <c r="H9" s="5">
        <v>32</v>
      </c>
      <c r="I9" s="5">
        <v>1057</v>
      </c>
      <c r="J9" s="5">
        <v>555</v>
      </c>
      <c r="K9" s="5">
        <v>1565</v>
      </c>
      <c r="L9" s="5">
        <v>1040</v>
      </c>
      <c r="M9" s="5">
        <v>274</v>
      </c>
      <c r="N9" s="5">
        <v>3</v>
      </c>
      <c r="O9" s="5">
        <v>7</v>
      </c>
      <c r="P9" s="5">
        <v>966</v>
      </c>
      <c r="Q9" s="5">
        <v>123</v>
      </c>
      <c r="R9" s="5">
        <v>42</v>
      </c>
      <c r="S9" s="5">
        <v>14</v>
      </c>
      <c r="T9" s="5">
        <v>13</v>
      </c>
      <c r="U9" s="5">
        <v>46</v>
      </c>
      <c r="V9" s="5">
        <v>8</v>
      </c>
      <c r="W9" s="5">
        <v>0</v>
      </c>
      <c r="X9" s="5">
        <v>9</v>
      </c>
      <c r="Y9" s="5">
        <v>3</v>
      </c>
      <c r="Z9" s="5">
        <v>6</v>
      </c>
      <c r="AA9" s="5">
        <v>13</v>
      </c>
      <c r="AB9" s="5">
        <v>39</v>
      </c>
      <c r="AC9" s="5">
        <v>202</v>
      </c>
      <c r="AD9" s="5">
        <v>9</v>
      </c>
      <c r="AE9" s="5">
        <v>15</v>
      </c>
      <c r="AF9" s="5">
        <v>3</v>
      </c>
      <c r="AG9" s="5">
        <v>43</v>
      </c>
      <c r="AH9" s="5">
        <v>39</v>
      </c>
      <c r="AI9" s="5">
        <v>20</v>
      </c>
      <c r="AJ9" s="5">
        <v>12</v>
      </c>
      <c r="AK9" s="5">
        <v>1</v>
      </c>
      <c r="AL9" s="5">
        <v>79</v>
      </c>
      <c r="AM9" s="5">
        <v>1</v>
      </c>
      <c r="AN9" s="5">
        <v>50</v>
      </c>
      <c r="AO9" s="5">
        <v>2</v>
      </c>
      <c r="AP9" s="5">
        <v>25</v>
      </c>
      <c r="AQ9" s="5">
        <v>12</v>
      </c>
    </row>
    <row r="10" spans="1:43">
      <c r="A10" s="6">
        <v>44892</v>
      </c>
      <c r="B10" s="5">
        <f t="shared" ref="B10" si="1">C10+D10</f>
        <v>9685</v>
      </c>
      <c r="C10" s="5">
        <v>238</v>
      </c>
      <c r="D10" s="5">
        <v>9447</v>
      </c>
      <c r="E10" s="5">
        <v>43</v>
      </c>
      <c r="F10" s="5">
        <v>38</v>
      </c>
      <c r="G10" s="5">
        <v>1869</v>
      </c>
      <c r="H10" s="5">
        <v>36</v>
      </c>
      <c r="I10" s="5">
        <v>1424</v>
      </c>
      <c r="J10" s="5">
        <v>451</v>
      </c>
      <c r="K10" s="5">
        <v>1408</v>
      </c>
      <c r="L10" s="5">
        <v>1038</v>
      </c>
      <c r="M10" s="5">
        <v>533</v>
      </c>
      <c r="N10" s="5">
        <v>4</v>
      </c>
      <c r="O10" s="5">
        <v>7</v>
      </c>
      <c r="P10" s="5">
        <v>1927</v>
      </c>
      <c r="Q10" s="5">
        <v>104</v>
      </c>
      <c r="R10" s="5">
        <v>37</v>
      </c>
      <c r="S10" s="5">
        <v>4</v>
      </c>
      <c r="T10" s="5">
        <v>18</v>
      </c>
      <c r="U10" s="5">
        <v>22</v>
      </c>
      <c r="V10" s="5">
        <v>6</v>
      </c>
      <c r="W10" s="5">
        <v>5</v>
      </c>
      <c r="X10" s="5">
        <v>44</v>
      </c>
      <c r="Y10" s="5">
        <v>13</v>
      </c>
      <c r="Z10" s="5">
        <v>7</v>
      </c>
      <c r="AA10" s="5">
        <v>14</v>
      </c>
      <c r="AB10" s="5">
        <v>28</v>
      </c>
      <c r="AC10" s="5">
        <v>259</v>
      </c>
      <c r="AD10" s="5">
        <v>4</v>
      </c>
      <c r="AE10" s="5">
        <v>9</v>
      </c>
      <c r="AF10" s="5">
        <v>1</v>
      </c>
      <c r="AG10" s="5">
        <v>65</v>
      </c>
      <c r="AH10" s="5">
        <v>36</v>
      </c>
      <c r="AI10" s="5">
        <v>35</v>
      </c>
      <c r="AJ10" s="5">
        <v>11</v>
      </c>
      <c r="AK10" s="5">
        <v>3</v>
      </c>
      <c r="AL10" s="5">
        <v>67</v>
      </c>
      <c r="AM10" s="5">
        <v>1</v>
      </c>
      <c r="AN10" s="5">
        <v>70</v>
      </c>
      <c r="AO10" s="5">
        <v>9</v>
      </c>
      <c r="AP10" s="5">
        <v>24</v>
      </c>
      <c r="AQ10" s="5">
        <v>11</v>
      </c>
    </row>
    <row r="11" spans="1:43">
      <c r="A11" s="6">
        <v>44893</v>
      </c>
      <c r="B11" s="5">
        <f>C11+D11</f>
        <v>8792</v>
      </c>
      <c r="C11" s="5">
        <v>209</v>
      </c>
      <c r="D11" s="5">
        <v>8583</v>
      </c>
      <c r="E11" s="5">
        <v>46</v>
      </c>
      <c r="F11" s="5">
        <v>36</v>
      </c>
      <c r="G11" s="5">
        <v>1348</v>
      </c>
      <c r="H11" s="5">
        <v>36</v>
      </c>
      <c r="I11" s="5">
        <v>1092</v>
      </c>
      <c r="J11" s="5">
        <v>609</v>
      </c>
      <c r="K11" s="5">
        <v>1491</v>
      </c>
      <c r="L11" s="5">
        <v>966</v>
      </c>
      <c r="M11" s="5">
        <v>342</v>
      </c>
      <c r="N11" s="5">
        <v>8</v>
      </c>
      <c r="O11" s="5">
        <v>5</v>
      </c>
      <c r="P11" s="5">
        <v>1590</v>
      </c>
      <c r="Q11" s="5">
        <v>138</v>
      </c>
      <c r="R11" s="5">
        <v>40</v>
      </c>
      <c r="S11" s="5">
        <v>4</v>
      </c>
      <c r="T11" s="5">
        <v>27</v>
      </c>
      <c r="U11" s="5">
        <v>22</v>
      </c>
      <c r="V11" s="5">
        <v>13</v>
      </c>
      <c r="W11" s="5">
        <v>8</v>
      </c>
      <c r="X11" s="5">
        <v>70</v>
      </c>
      <c r="Y11" s="5">
        <v>17</v>
      </c>
      <c r="Z11" s="5">
        <v>7</v>
      </c>
      <c r="AA11" s="5">
        <v>4</v>
      </c>
      <c r="AB11" s="5">
        <v>35</v>
      </c>
      <c r="AC11" s="5">
        <v>566</v>
      </c>
      <c r="AD11" s="5">
        <v>2</v>
      </c>
      <c r="AE11" s="5">
        <v>11</v>
      </c>
      <c r="AF11" s="5">
        <v>8</v>
      </c>
      <c r="AG11" s="5">
        <v>53</v>
      </c>
      <c r="AH11" s="5">
        <v>49</v>
      </c>
      <c r="AI11" s="5">
        <v>22</v>
      </c>
      <c r="AJ11" s="5">
        <v>9</v>
      </c>
      <c r="AK11" s="5">
        <v>7</v>
      </c>
      <c r="AL11" s="5">
        <v>54</v>
      </c>
      <c r="AM11" s="5">
        <v>1</v>
      </c>
      <c r="AN11" s="5">
        <v>25</v>
      </c>
      <c r="AO11" s="5">
        <v>2</v>
      </c>
      <c r="AP11" s="5">
        <v>19</v>
      </c>
      <c r="AQ11" s="5">
        <v>10</v>
      </c>
    </row>
    <row r="12" spans="1:43">
      <c r="A12" s="6">
        <v>44894</v>
      </c>
      <c r="B12" s="5">
        <f t="shared" ref="B12" si="2">C12+D12</f>
        <v>7833</v>
      </c>
      <c r="C12" s="5">
        <v>164</v>
      </c>
      <c r="D12" s="5">
        <v>7669</v>
      </c>
      <c r="E12" s="5">
        <v>45</v>
      </c>
      <c r="F12" s="5">
        <v>33</v>
      </c>
      <c r="G12" s="5">
        <v>1025</v>
      </c>
      <c r="H12" s="5">
        <v>45</v>
      </c>
      <c r="I12" s="5">
        <v>1420</v>
      </c>
      <c r="J12" s="5">
        <v>35</v>
      </c>
      <c r="K12" s="5">
        <v>1185</v>
      </c>
      <c r="L12" s="5">
        <v>445</v>
      </c>
      <c r="M12" s="5">
        <v>428</v>
      </c>
      <c r="N12" s="5">
        <v>12</v>
      </c>
      <c r="O12" s="5">
        <v>6</v>
      </c>
      <c r="P12" s="5">
        <v>1730</v>
      </c>
      <c r="Q12" s="5">
        <v>106</v>
      </c>
      <c r="R12" s="5">
        <v>42</v>
      </c>
      <c r="S12" s="5">
        <v>10</v>
      </c>
      <c r="T12" s="5">
        <v>18</v>
      </c>
      <c r="U12" s="5">
        <v>0</v>
      </c>
      <c r="V12" s="5">
        <v>21</v>
      </c>
      <c r="W12" s="5">
        <v>10</v>
      </c>
      <c r="X12" s="5">
        <v>37</v>
      </c>
      <c r="Y12" s="5">
        <v>5</v>
      </c>
      <c r="Z12" s="5">
        <v>5</v>
      </c>
      <c r="AA12" s="5">
        <v>5</v>
      </c>
      <c r="AB12" s="5">
        <v>45</v>
      </c>
      <c r="AC12" s="5">
        <v>893</v>
      </c>
      <c r="AD12" s="5">
        <v>2</v>
      </c>
      <c r="AE12" s="5">
        <v>8</v>
      </c>
      <c r="AF12" s="5">
        <v>7</v>
      </c>
      <c r="AG12" s="5">
        <v>67</v>
      </c>
      <c r="AH12" s="5">
        <v>28</v>
      </c>
      <c r="AI12" s="5">
        <v>37</v>
      </c>
      <c r="AJ12" s="5">
        <v>6</v>
      </c>
      <c r="AK12" s="5">
        <v>8</v>
      </c>
      <c r="AL12" s="5">
        <v>30</v>
      </c>
      <c r="AM12" s="5">
        <v>0</v>
      </c>
      <c r="AN12" s="5">
        <v>16</v>
      </c>
      <c r="AO12" s="5">
        <v>1</v>
      </c>
      <c r="AP12" s="5">
        <v>13</v>
      </c>
      <c r="AQ12" s="5">
        <v>4</v>
      </c>
    </row>
    <row r="13" spans="1:43">
      <c r="A13" s="6">
        <v>44895</v>
      </c>
      <c r="B13" s="5">
        <f>C13+D13</f>
        <v>6639</v>
      </c>
      <c r="C13" s="5">
        <v>206</v>
      </c>
      <c r="D13" s="5">
        <v>6433</v>
      </c>
      <c r="E13" s="5">
        <v>55</v>
      </c>
      <c r="F13" s="5">
        <v>49</v>
      </c>
      <c r="G13" s="5">
        <v>912</v>
      </c>
      <c r="H13" s="5">
        <v>70</v>
      </c>
      <c r="I13" s="5">
        <v>767</v>
      </c>
      <c r="J13" s="5">
        <v>182</v>
      </c>
      <c r="K13" s="5">
        <v>1930</v>
      </c>
      <c r="L13" s="5">
        <v>391</v>
      </c>
      <c r="M13" s="5">
        <v>640</v>
      </c>
      <c r="N13" s="5">
        <v>5</v>
      </c>
      <c r="O13" s="5">
        <v>7</v>
      </c>
      <c r="P13" s="5">
        <v>547</v>
      </c>
      <c r="Q13" s="5">
        <v>125</v>
      </c>
      <c r="R13" s="5">
        <v>35</v>
      </c>
      <c r="S13" s="5">
        <v>14</v>
      </c>
      <c r="T13" s="5">
        <v>25</v>
      </c>
      <c r="U13" s="5">
        <v>39</v>
      </c>
      <c r="V13" s="5">
        <v>24</v>
      </c>
      <c r="W13" s="5">
        <v>16</v>
      </c>
      <c r="X13" s="5">
        <v>21</v>
      </c>
      <c r="Y13" s="5">
        <v>7</v>
      </c>
      <c r="Z13" s="5">
        <v>12</v>
      </c>
      <c r="AA13" s="5">
        <v>4</v>
      </c>
      <c r="AB13" s="5">
        <v>55</v>
      </c>
      <c r="AC13" s="5">
        <v>422</v>
      </c>
      <c r="AD13" s="5">
        <v>3</v>
      </c>
      <c r="AE13" s="5">
        <v>7</v>
      </c>
      <c r="AF13" s="5">
        <v>17</v>
      </c>
      <c r="AG13" s="5">
        <v>30</v>
      </c>
      <c r="AH13" s="5">
        <v>23</v>
      </c>
      <c r="AI13" s="5">
        <v>36</v>
      </c>
      <c r="AJ13" s="5">
        <v>12</v>
      </c>
      <c r="AK13" s="5">
        <v>9</v>
      </c>
      <c r="AL13" s="5">
        <v>59</v>
      </c>
      <c r="AM13" s="5">
        <v>0</v>
      </c>
      <c r="AN13" s="5">
        <v>52</v>
      </c>
      <c r="AO13" s="5">
        <v>0</v>
      </c>
      <c r="AP13" s="5">
        <v>28</v>
      </c>
      <c r="AQ13" s="5">
        <v>9</v>
      </c>
    </row>
  </sheetData>
  <mergeCells count="1">
    <mergeCell ref="A1:AQ1"/>
  </mergeCells>
  <phoneticPr fontId="6" type="noConversion"/>
  <conditionalFormatting sqref="E3:AQ13">
    <cfRule type="cellIs" dxfId="8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按区统计</vt:lpstr>
      <vt:lpstr>统计数据</vt:lpstr>
      <vt:lpstr>周期统计</vt:lpstr>
      <vt:lpstr>入境统计</vt:lpstr>
      <vt:lpstr>风险区统计</vt:lpstr>
      <vt:lpstr>重-北京1</vt:lpstr>
      <vt:lpstr>重-北京2</vt:lpstr>
      <vt:lpstr>重-广州1</vt:lpstr>
      <vt:lpstr>重-广州2</vt:lpstr>
      <vt:lpstr>重-深圳1</vt:lpstr>
      <vt:lpstr>重-深圳2</vt:lpstr>
      <vt:lpstr>重-重庆1</vt:lpstr>
      <vt:lpstr>重-重庆2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2022-12-01T04:31:48Z</dcterms:modified>
</cp:coreProperties>
</file>