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 projects\PhD-Thesis\analysis\Experiment 3\"/>
    </mc:Choice>
  </mc:AlternateContent>
  <bookViews>
    <workbookView xWindow="0" yWindow="0" windowWidth="15300" windowHeight="6990"/>
  </bookViews>
  <sheets>
    <sheet name="Experiment 1" sheetId="14" r:id="rId1"/>
    <sheet name="S-W-VW" sheetId="1" r:id="rId2"/>
    <sheet name="S-W" sheetId="3" r:id="rId3"/>
    <sheet name="S-VW" sheetId="2" r:id="rId4"/>
    <sheet name="simrank" sheetId="12" r:id="rId5"/>
    <sheet name="simrank (2)" sheetId="13" r:id="rId6"/>
    <sheet name="W-VW" sheetId="4" r:id="rId7"/>
    <sheet name="S+W-VW" sheetId="5" r:id="rId8"/>
    <sheet name="Expectancy" sheetId="6" r:id="rId9"/>
    <sheet name="ROC" sheetId="7" r:id="rId10"/>
    <sheet name="C ROC" sheetId="9" r:id="rId11"/>
    <sheet name="NC ROC" sheetId="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4" l="1"/>
  <c r="E18" i="14"/>
  <c r="E12" i="14"/>
  <c r="F11" i="14"/>
  <c r="E11" i="14"/>
  <c r="D11" i="14"/>
  <c r="E10" i="14"/>
  <c r="D10" i="14"/>
  <c r="D18" i="14" s="1"/>
  <c r="F9" i="14"/>
  <c r="E9" i="14"/>
  <c r="E25" i="14" s="1"/>
  <c r="D9" i="14"/>
  <c r="E8" i="14"/>
  <c r="E17" i="14" s="1"/>
  <c r="D8" i="14"/>
  <c r="D24" i="14" s="1"/>
  <c r="D7" i="14"/>
  <c r="I5" i="14"/>
  <c r="J4" i="14" s="1"/>
  <c r="I4" i="14"/>
  <c r="Y3" i="14"/>
  <c r="I3" i="14"/>
  <c r="Y2" i="14"/>
  <c r="Y4" i="14" s="1"/>
  <c r="I2" i="14"/>
  <c r="I6" i="14" s="1"/>
  <c r="F24" i="14" l="1"/>
  <c r="E19" i="14"/>
  <c r="F18" i="14"/>
  <c r="U7" i="14"/>
  <c r="X6" i="14"/>
  <c r="T6" i="14"/>
  <c r="T7" i="14"/>
  <c r="W6" i="14"/>
  <c r="X7" i="14"/>
  <c r="S6" i="14"/>
  <c r="U6" i="14"/>
  <c r="W7" i="14"/>
  <c r="S7" i="14"/>
  <c r="V6" i="14"/>
  <c r="V7" i="14"/>
  <c r="D25" i="14"/>
  <c r="J2" i="14"/>
  <c r="B9" i="14"/>
  <c r="B11" i="14"/>
  <c r="D17" i="14"/>
  <c r="E26" i="14"/>
  <c r="F8" i="14"/>
  <c r="F10" i="14"/>
  <c r="B8" i="14"/>
  <c r="D12" i="14"/>
  <c r="H10" i="14" l="1"/>
  <c r="H8" i="14"/>
  <c r="F12" i="14"/>
  <c r="H11" i="14"/>
  <c r="H9" i="14"/>
  <c r="D19" i="14"/>
  <c r="F17" i="14"/>
  <c r="F19" i="14" s="1"/>
  <c r="F25" i="14"/>
  <c r="I25" i="14"/>
  <c r="I10" i="14"/>
  <c r="B10" i="14"/>
  <c r="I8" i="14"/>
  <c r="F26" i="14"/>
  <c r="D26" i="14"/>
  <c r="O25" i="14" l="1"/>
  <c r="L25" i="14"/>
  <c r="D31" i="14"/>
  <c r="E37" i="14"/>
  <c r="E38" i="14"/>
  <c r="E31" i="14"/>
  <c r="D37" i="14"/>
  <c r="E30" i="14"/>
  <c r="N8" i="14"/>
  <c r="K8" i="14"/>
  <c r="L8" i="14"/>
  <c r="O8" i="14"/>
  <c r="I17" i="14"/>
  <c r="H25" i="14"/>
  <c r="H24" i="14"/>
  <c r="H18" i="14"/>
  <c r="H17" i="14"/>
  <c r="N9" i="14"/>
  <c r="K9" i="14"/>
  <c r="K10" i="14"/>
  <c r="N10" i="14"/>
  <c r="I18" i="14"/>
  <c r="D38" i="14"/>
  <c r="D30" i="14"/>
  <c r="K11" i="14"/>
  <c r="N11" i="14"/>
  <c r="L10" i="14"/>
  <c r="O10" i="14"/>
  <c r="I24" i="14"/>
  <c r="I9" i="14"/>
  <c r="I11" i="14"/>
  <c r="L9" i="14" l="1"/>
  <c r="K13" i="14" s="1"/>
  <c r="K15" i="14" s="1"/>
  <c r="O9" i="14"/>
  <c r="N13" i="14" s="1"/>
  <c r="N15" i="14" s="1"/>
  <c r="O18" i="14"/>
  <c r="L18" i="14"/>
  <c r="N25" i="14"/>
  <c r="K25" i="14"/>
  <c r="O24" i="14"/>
  <c r="L24" i="14"/>
  <c r="N17" i="14"/>
  <c r="N20" i="14" s="1"/>
  <c r="N22" i="14" s="1"/>
  <c r="K17" i="14"/>
  <c r="K18" i="14"/>
  <c r="N18" i="14"/>
  <c r="O11" i="14"/>
  <c r="L11" i="14"/>
  <c r="N24" i="14"/>
  <c r="K24" i="14"/>
  <c r="K27" i="14" s="1"/>
  <c r="K29" i="14" s="1"/>
  <c r="L17" i="14"/>
  <c r="O17" i="14"/>
  <c r="K20" i="14" l="1"/>
  <c r="K22" i="14" s="1"/>
  <c r="N27" i="14"/>
  <c r="N29" i="14" s="1"/>
  <c r="U2" i="6" l="1"/>
  <c r="L24" i="6"/>
  <c r="U3" i="6" s="1"/>
  <c r="L23" i="6"/>
  <c r="E20" i="6"/>
  <c r="F20" i="6"/>
  <c r="G20" i="6"/>
  <c r="H20" i="6"/>
  <c r="I20" i="6"/>
  <c r="J20" i="6"/>
  <c r="K20" i="6"/>
  <c r="E21" i="6"/>
  <c r="F21" i="6"/>
  <c r="G21" i="6"/>
  <c r="H21" i="6"/>
  <c r="I21" i="6"/>
  <c r="J21" i="6"/>
  <c r="K21" i="6"/>
  <c r="D21" i="6"/>
  <c r="L21" i="6" s="1"/>
  <c r="L27" i="6" s="1"/>
  <c r="T3" i="6" s="1"/>
  <c r="D20" i="6"/>
  <c r="L20" i="6" s="1"/>
  <c r="L26" i="6" s="1"/>
  <c r="T2" i="6" s="1"/>
  <c r="L3" i="6"/>
  <c r="L4" i="6"/>
  <c r="L5" i="6"/>
  <c r="L6" i="6"/>
  <c r="L7" i="6"/>
  <c r="L2" i="6"/>
  <c r="U5" i="7"/>
  <c r="U9" i="7" s="1"/>
  <c r="U13" i="7" s="1"/>
  <c r="T5" i="7"/>
  <c r="T8" i="7" s="1"/>
  <c r="T12" i="7" s="1"/>
  <c r="V3" i="7"/>
  <c r="V4" i="7"/>
  <c r="V5" i="7"/>
  <c r="T9" i="7" s="1"/>
  <c r="T13" i="7" s="1"/>
  <c r="V2" i="7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C8" i="13"/>
  <c r="B8" i="13"/>
  <c r="C7" i="13"/>
  <c r="B7" i="13"/>
  <c r="I4" i="13"/>
  <c r="H4" i="13"/>
  <c r="G4" i="13"/>
  <c r="F4" i="13"/>
  <c r="E4" i="13"/>
  <c r="D4" i="13"/>
  <c r="C4" i="13"/>
  <c r="B4" i="13"/>
  <c r="J3" i="13"/>
  <c r="J2" i="13"/>
  <c r="C17" i="12"/>
  <c r="C18" i="12"/>
  <c r="C19" i="12"/>
  <c r="C20" i="12"/>
  <c r="C21" i="12"/>
  <c r="C22" i="12"/>
  <c r="C16" i="12"/>
  <c r="D16" i="12"/>
  <c r="D17" i="12"/>
  <c r="D18" i="12"/>
  <c r="D19" i="12"/>
  <c r="D20" i="12"/>
  <c r="D21" i="12"/>
  <c r="D22" i="12"/>
  <c r="C8" i="12"/>
  <c r="B7" i="12"/>
  <c r="G4" i="12"/>
  <c r="C4" i="12"/>
  <c r="B8" i="12"/>
  <c r="J3" i="12"/>
  <c r="I4" i="12"/>
  <c r="H4" i="12"/>
  <c r="F4" i="12"/>
  <c r="E4" i="12"/>
  <c r="D4" i="12"/>
  <c r="B4" i="12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C2" i="1"/>
  <c r="D2" i="1"/>
  <c r="E2" i="1"/>
  <c r="F2" i="1"/>
  <c r="G2" i="1"/>
  <c r="H2" i="1"/>
  <c r="I2" i="1"/>
  <c r="B2" i="1"/>
  <c r="D3" i="2"/>
  <c r="N2" i="1"/>
  <c r="C3" i="9"/>
  <c r="D3" i="9"/>
  <c r="E3" i="9"/>
  <c r="F3" i="9"/>
  <c r="G3" i="9"/>
  <c r="H3" i="9"/>
  <c r="I3" i="9"/>
  <c r="J3" i="9"/>
  <c r="C4" i="9"/>
  <c r="D4" i="9"/>
  <c r="E4" i="9"/>
  <c r="F4" i="9"/>
  <c r="E3" i="2" s="1"/>
  <c r="G4" i="9"/>
  <c r="F3" i="2" s="1"/>
  <c r="H4" i="9"/>
  <c r="I4" i="9"/>
  <c r="H3" i="2" s="1"/>
  <c r="J4" i="9"/>
  <c r="I3" i="2" s="1"/>
  <c r="D2" i="9"/>
  <c r="E2" i="9"/>
  <c r="E5" i="9" s="1"/>
  <c r="F2" i="9"/>
  <c r="E2" i="2" s="1"/>
  <c r="G2" i="9"/>
  <c r="H2" i="9"/>
  <c r="I2" i="9"/>
  <c r="H2" i="2" s="1"/>
  <c r="J2" i="9"/>
  <c r="I2" i="2" s="1"/>
  <c r="C2" i="9"/>
  <c r="B9" i="9"/>
  <c r="B8" i="9"/>
  <c r="B7" i="9"/>
  <c r="B9" i="8"/>
  <c r="B8" i="8"/>
  <c r="B7" i="8"/>
  <c r="J5" i="8"/>
  <c r="I5" i="8"/>
  <c r="H5" i="8"/>
  <c r="G5" i="8"/>
  <c r="F5" i="8"/>
  <c r="E5" i="8"/>
  <c r="D5" i="8"/>
  <c r="C5" i="8"/>
  <c r="K4" i="8"/>
  <c r="K3" i="8"/>
  <c r="K2" i="8"/>
  <c r="V3" i="6" l="1"/>
  <c r="V2" i="6"/>
  <c r="T4" i="6"/>
  <c r="D2" i="2"/>
  <c r="J9" i="8"/>
  <c r="J17" i="8" s="1"/>
  <c r="U16" i="8"/>
  <c r="U20" i="8" s="1"/>
  <c r="Y16" i="8"/>
  <c r="Y20" i="8" s="1"/>
  <c r="X16" i="8"/>
  <c r="X20" i="8" s="1"/>
  <c r="V16" i="8"/>
  <c r="V20" i="8" s="1"/>
  <c r="Z16" i="8"/>
  <c r="Z20" i="8" s="1"/>
  <c r="S16" i="8"/>
  <c r="W16" i="8"/>
  <c r="W20" i="8" s="1"/>
  <c r="T16" i="8"/>
  <c r="T20" i="8" s="1"/>
  <c r="H5" i="9"/>
  <c r="K4" i="9"/>
  <c r="F9" i="9" s="1"/>
  <c r="F17" i="9" s="1"/>
  <c r="T7" i="7"/>
  <c r="T11" i="7" s="1"/>
  <c r="U8" i="7"/>
  <c r="U12" i="7" s="1"/>
  <c r="U7" i="7"/>
  <c r="U11" i="7" s="1"/>
  <c r="U4" i="6"/>
  <c r="G8" i="8"/>
  <c r="G16" i="8" s="1"/>
  <c r="T15" i="8"/>
  <c r="T19" i="8" s="1"/>
  <c r="X15" i="8"/>
  <c r="X19" i="8" s="1"/>
  <c r="U15" i="8"/>
  <c r="U19" i="8" s="1"/>
  <c r="Y15" i="8"/>
  <c r="Y19" i="8" s="1"/>
  <c r="W15" i="8"/>
  <c r="W19" i="8" s="1"/>
  <c r="V15" i="8"/>
  <c r="V19" i="8" s="1"/>
  <c r="Z15" i="8"/>
  <c r="Z19" i="8" s="1"/>
  <c r="S15" i="8"/>
  <c r="I5" i="9"/>
  <c r="H7" i="8"/>
  <c r="H15" i="8" s="1"/>
  <c r="W14" i="8"/>
  <c r="W18" i="8" s="1"/>
  <c r="S14" i="8"/>
  <c r="Z14" i="8"/>
  <c r="Z18" i="8" s="1"/>
  <c r="T14" i="8"/>
  <c r="T18" i="8" s="1"/>
  <c r="X14" i="8"/>
  <c r="X18" i="8" s="1"/>
  <c r="U14" i="8"/>
  <c r="U18" i="8" s="1"/>
  <c r="Y14" i="8"/>
  <c r="Y18" i="8" s="1"/>
  <c r="V14" i="8"/>
  <c r="V18" i="8" s="1"/>
  <c r="J4" i="13"/>
  <c r="I9" i="9"/>
  <c r="I17" i="9" s="1"/>
  <c r="D9" i="9"/>
  <c r="D17" i="9" s="1"/>
  <c r="C5" i="9"/>
  <c r="J5" i="9"/>
  <c r="F5" i="9"/>
  <c r="C7" i="9"/>
  <c r="C15" i="9" s="1"/>
  <c r="C19" i="9" s="1"/>
  <c r="G2" i="2"/>
  <c r="C2" i="2"/>
  <c r="C4" i="2" s="1"/>
  <c r="G3" i="2"/>
  <c r="C3" i="2"/>
  <c r="G5" i="9"/>
  <c r="D5" i="9"/>
  <c r="K5" i="9" s="1"/>
  <c r="B2" i="2"/>
  <c r="F2" i="2"/>
  <c r="B3" i="2"/>
  <c r="B4" i="2" s="1"/>
  <c r="C9" i="13"/>
  <c r="D8" i="13"/>
  <c r="B12" i="13" s="1"/>
  <c r="D7" i="13"/>
  <c r="B11" i="13" s="1"/>
  <c r="B9" i="13"/>
  <c r="D8" i="12"/>
  <c r="B12" i="12" s="1"/>
  <c r="J2" i="12"/>
  <c r="J4" i="12" s="1"/>
  <c r="C7" i="12"/>
  <c r="B9" i="12"/>
  <c r="K3" i="9"/>
  <c r="E8" i="9" s="1"/>
  <c r="E16" i="9" s="1"/>
  <c r="K2" i="9"/>
  <c r="G7" i="9" s="1"/>
  <c r="G15" i="9" s="1"/>
  <c r="C9" i="8"/>
  <c r="C17" i="8" s="1"/>
  <c r="C21" i="8" s="1"/>
  <c r="G9" i="8"/>
  <c r="G17" i="8" s="1"/>
  <c r="H8" i="8"/>
  <c r="H16" i="8" s="1"/>
  <c r="D8" i="8"/>
  <c r="D16" i="8" s="1"/>
  <c r="K5" i="8"/>
  <c r="W2" i="8" s="1"/>
  <c r="W6" i="8" s="1"/>
  <c r="E7" i="8"/>
  <c r="E15" i="8" s="1"/>
  <c r="I7" i="8"/>
  <c r="I15" i="8" s="1"/>
  <c r="F7" i="8"/>
  <c r="F15" i="8" s="1"/>
  <c r="J7" i="8"/>
  <c r="J15" i="8" s="1"/>
  <c r="E8" i="8"/>
  <c r="E16" i="8" s="1"/>
  <c r="I8" i="8"/>
  <c r="I16" i="8" s="1"/>
  <c r="D9" i="8"/>
  <c r="D17" i="8" s="1"/>
  <c r="D21" i="8" s="1"/>
  <c r="H9" i="8"/>
  <c r="H17" i="8" s="1"/>
  <c r="C7" i="8"/>
  <c r="G7" i="8"/>
  <c r="G15" i="8" s="1"/>
  <c r="F8" i="8"/>
  <c r="F16" i="8" s="1"/>
  <c r="J8" i="8"/>
  <c r="J16" i="8" s="1"/>
  <c r="E9" i="8"/>
  <c r="E17" i="8" s="1"/>
  <c r="I9" i="8"/>
  <c r="I17" i="8" s="1"/>
  <c r="D7" i="8"/>
  <c r="D15" i="8" s="1"/>
  <c r="C8" i="8"/>
  <c r="F9" i="8"/>
  <c r="F17" i="8" s="1"/>
  <c r="G15" i="7"/>
  <c r="C11" i="7"/>
  <c r="D11" i="7" s="1"/>
  <c r="B8" i="7"/>
  <c r="B9" i="7"/>
  <c r="B7" i="7"/>
  <c r="C8" i="7"/>
  <c r="C16" i="7" s="1"/>
  <c r="C20" i="7" s="1"/>
  <c r="D20" i="7" s="1"/>
  <c r="E8" i="7"/>
  <c r="E16" i="7" s="1"/>
  <c r="F8" i="7"/>
  <c r="F16" i="7" s="1"/>
  <c r="G8" i="7"/>
  <c r="G16" i="7" s="1"/>
  <c r="I8" i="7"/>
  <c r="I16" i="7" s="1"/>
  <c r="J8" i="7"/>
  <c r="J16" i="7" s="1"/>
  <c r="D7" i="7"/>
  <c r="D15" i="7" s="1"/>
  <c r="G7" i="7"/>
  <c r="H7" i="7"/>
  <c r="H15" i="7" s="1"/>
  <c r="C7" i="7"/>
  <c r="C15" i="7" s="1"/>
  <c r="C19" i="7" s="1"/>
  <c r="D19" i="7" s="1"/>
  <c r="E19" i="7" s="1"/>
  <c r="J5" i="7"/>
  <c r="I5" i="7"/>
  <c r="H5" i="7"/>
  <c r="G5" i="7"/>
  <c r="F5" i="7"/>
  <c r="E5" i="7"/>
  <c r="D5" i="7"/>
  <c r="C5" i="7"/>
  <c r="K4" i="7"/>
  <c r="F9" i="7" s="1"/>
  <c r="F17" i="7" s="1"/>
  <c r="K3" i="7"/>
  <c r="D8" i="7" s="1"/>
  <c r="D16" i="7" s="1"/>
  <c r="K2" i="7"/>
  <c r="E7" i="7" s="1"/>
  <c r="E15" i="7" s="1"/>
  <c r="N4" i="6"/>
  <c r="N3" i="6"/>
  <c r="N2" i="6"/>
  <c r="Q3" i="6"/>
  <c r="Q4" i="6"/>
  <c r="Q2" i="6"/>
  <c r="P6" i="6"/>
  <c r="O6" i="6"/>
  <c r="Q6" i="6" s="1"/>
  <c r="D9" i="6"/>
  <c r="E9" i="6"/>
  <c r="F9" i="6"/>
  <c r="G9" i="6"/>
  <c r="H9" i="6"/>
  <c r="I9" i="6"/>
  <c r="J9" i="6"/>
  <c r="K9" i="6"/>
  <c r="C10" i="6"/>
  <c r="D10" i="6"/>
  <c r="E10" i="6"/>
  <c r="F10" i="6"/>
  <c r="G10" i="6"/>
  <c r="H10" i="6"/>
  <c r="I10" i="6"/>
  <c r="J10" i="6"/>
  <c r="K10" i="6"/>
  <c r="B10" i="6"/>
  <c r="B9" i="6"/>
  <c r="F1" i="6"/>
  <c r="G1" i="6"/>
  <c r="H1" i="6" s="1"/>
  <c r="I1" i="6" s="1"/>
  <c r="J1" i="6" s="1"/>
  <c r="K1" i="6" s="1"/>
  <c r="E1" i="6"/>
  <c r="C5" i="6"/>
  <c r="C7" i="6" s="1"/>
  <c r="C4" i="6"/>
  <c r="C6" i="6" s="1"/>
  <c r="C9" i="6" s="1"/>
  <c r="C2" i="5"/>
  <c r="C4" i="5" s="1"/>
  <c r="D2" i="5"/>
  <c r="D4" i="5" s="1"/>
  <c r="E2" i="5"/>
  <c r="E4" i="5" s="1"/>
  <c r="F2" i="5"/>
  <c r="F4" i="5" s="1"/>
  <c r="G2" i="5"/>
  <c r="H2" i="5"/>
  <c r="H4" i="5" s="1"/>
  <c r="I2" i="5"/>
  <c r="I4" i="5" s="1"/>
  <c r="B2" i="5"/>
  <c r="B4" i="5" s="1"/>
  <c r="C8" i="5"/>
  <c r="B8" i="5"/>
  <c r="A8" i="5"/>
  <c r="A7" i="5"/>
  <c r="G4" i="5"/>
  <c r="J3" i="5"/>
  <c r="C8" i="4"/>
  <c r="B8" i="4"/>
  <c r="A8" i="4"/>
  <c r="C7" i="4"/>
  <c r="B7" i="4"/>
  <c r="A7" i="4"/>
  <c r="I4" i="4"/>
  <c r="H4" i="4"/>
  <c r="G4" i="4"/>
  <c r="F4" i="4"/>
  <c r="E4" i="4"/>
  <c r="D4" i="4"/>
  <c r="C4" i="4"/>
  <c r="B4" i="4"/>
  <c r="J3" i="4"/>
  <c r="J2" i="4"/>
  <c r="A8" i="3"/>
  <c r="A7" i="3"/>
  <c r="C8" i="3"/>
  <c r="B8" i="3"/>
  <c r="C7" i="3"/>
  <c r="B7" i="3"/>
  <c r="I4" i="3"/>
  <c r="H4" i="3"/>
  <c r="G4" i="3"/>
  <c r="F4" i="3"/>
  <c r="E4" i="3"/>
  <c r="D4" i="3"/>
  <c r="C4" i="3"/>
  <c r="B4" i="3"/>
  <c r="J3" i="3"/>
  <c r="J2" i="3"/>
  <c r="J4" i="3" s="1"/>
  <c r="J3" i="1"/>
  <c r="L3" i="1" s="1"/>
  <c r="J4" i="1"/>
  <c r="L4" i="1" s="1"/>
  <c r="C8" i="2"/>
  <c r="B8" i="2"/>
  <c r="C7" i="2"/>
  <c r="B7" i="2"/>
  <c r="I4" i="2"/>
  <c r="H4" i="2"/>
  <c r="G4" i="2"/>
  <c r="F4" i="2"/>
  <c r="E4" i="2"/>
  <c r="D4" i="2"/>
  <c r="J2" i="2"/>
  <c r="B9" i="1"/>
  <c r="C9" i="1"/>
  <c r="B10" i="1"/>
  <c r="C10" i="1"/>
  <c r="C8" i="1"/>
  <c r="B8" i="1"/>
  <c r="C5" i="1"/>
  <c r="D5" i="1"/>
  <c r="E5" i="1"/>
  <c r="F5" i="1"/>
  <c r="G5" i="1"/>
  <c r="H5" i="1"/>
  <c r="I5" i="1"/>
  <c r="B5" i="1"/>
  <c r="J2" i="1"/>
  <c r="L2" i="1" s="1"/>
  <c r="E20" i="7" l="1"/>
  <c r="F20" i="7" s="1"/>
  <c r="G20" i="7" s="1"/>
  <c r="E11" i="7"/>
  <c r="F11" i="7" s="1"/>
  <c r="G11" i="7" s="1"/>
  <c r="H11" i="7" s="1"/>
  <c r="I11" i="7" s="1"/>
  <c r="D8" i="3"/>
  <c r="B12" i="3" s="1"/>
  <c r="J4" i="4"/>
  <c r="J7" i="7"/>
  <c r="J15" i="7" s="1"/>
  <c r="F7" i="7"/>
  <c r="F15" i="7" s="1"/>
  <c r="F19" i="7" s="1"/>
  <c r="G19" i="7" s="1"/>
  <c r="H19" i="7" s="1"/>
  <c r="I19" i="7" s="1"/>
  <c r="J19" i="7" s="1"/>
  <c r="I9" i="7"/>
  <c r="I17" i="7" s="1"/>
  <c r="E9" i="7"/>
  <c r="E17" i="7" s="1"/>
  <c r="C12" i="7"/>
  <c r="D12" i="7" s="1"/>
  <c r="E12" i="7" s="1"/>
  <c r="F12" i="7" s="1"/>
  <c r="G12" i="7" s="1"/>
  <c r="H12" i="7" s="1"/>
  <c r="I12" i="7" s="1"/>
  <c r="J12" i="7" s="1"/>
  <c r="C13" i="8"/>
  <c r="G9" i="9"/>
  <c r="G17" i="9" s="1"/>
  <c r="E7" i="9"/>
  <c r="E15" i="9" s="1"/>
  <c r="J9" i="9"/>
  <c r="J17" i="9" s="1"/>
  <c r="V4" i="8"/>
  <c r="V8" i="8" s="1"/>
  <c r="W4" i="8"/>
  <c r="W8" i="8" s="1"/>
  <c r="AA15" i="8"/>
  <c r="S19" i="8"/>
  <c r="T17" i="7"/>
  <c r="T19" i="7" s="1"/>
  <c r="X3" i="8"/>
  <c r="X7" i="8" s="1"/>
  <c r="I7" i="7"/>
  <c r="I15" i="7" s="1"/>
  <c r="H9" i="7"/>
  <c r="H17" i="7" s="1"/>
  <c r="D9" i="7"/>
  <c r="D17" i="7" s="1"/>
  <c r="H8" i="7"/>
  <c r="H16" i="7" s="1"/>
  <c r="C9" i="9"/>
  <c r="E9" i="9"/>
  <c r="E17" i="9" s="1"/>
  <c r="Z4" i="8"/>
  <c r="Z8" i="8" s="1"/>
  <c r="S3" i="8"/>
  <c r="S7" i="8" s="1"/>
  <c r="U7" i="6"/>
  <c r="U10" i="6" s="1"/>
  <c r="T4" i="8"/>
  <c r="T8" i="8" s="1"/>
  <c r="U3" i="8"/>
  <c r="U7" i="8" s="1"/>
  <c r="T3" i="8"/>
  <c r="T7" i="8" s="1"/>
  <c r="G9" i="7"/>
  <c r="G17" i="7" s="1"/>
  <c r="C9" i="7"/>
  <c r="AA14" i="8"/>
  <c r="S18" i="8"/>
  <c r="W3" i="8"/>
  <c r="W7" i="8" s="1"/>
  <c r="X4" i="8"/>
  <c r="X8" i="8" s="1"/>
  <c r="S20" i="8"/>
  <c r="AA16" i="8"/>
  <c r="Y3" i="8"/>
  <c r="Y7" i="8" s="1"/>
  <c r="Z3" i="8"/>
  <c r="Z7" i="8" s="1"/>
  <c r="Y2" i="8"/>
  <c r="Y6" i="8" s="1"/>
  <c r="K5" i="7"/>
  <c r="J9" i="7"/>
  <c r="J17" i="7" s="1"/>
  <c r="V2" i="8"/>
  <c r="V6" i="8" s="1"/>
  <c r="T2" i="8"/>
  <c r="T6" i="8" s="1"/>
  <c r="X2" i="8"/>
  <c r="X6" i="8" s="1"/>
  <c r="Z2" i="8"/>
  <c r="Z6" i="8" s="1"/>
  <c r="H9" i="9"/>
  <c r="H17" i="9" s="1"/>
  <c r="S4" i="8"/>
  <c r="S8" i="8" s="1"/>
  <c r="U2" i="8"/>
  <c r="U6" i="8" s="1"/>
  <c r="Y4" i="8"/>
  <c r="Y8" i="8" s="1"/>
  <c r="V4" i="6"/>
  <c r="U6" i="6" s="1"/>
  <c r="U9" i="6" s="1"/>
  <c r="T6" i="6"/>
  <c r="T9" i="6" s="1"/>
  <c r="T7" i="6"/>
  <c r="T10" i="6" s="1"/>
  <c r="U4" i="8"/>
  <c r="U8" i="8" s="1"/>
  <c r="S2" i="8"/>
  <c r="S6" i="8" s="1"/>
  <c r="V3" i="8"/>
  <c r="V7" i="8" s="1"/>
  <c r="B14" i="13"/>
  <c r="D8" i="9"/>
  <c r="D16" i="9" s="1"/>
  <c r="G8" i="9"/>
  <c r="G16" i="9" s="1"/>
  <c r="J3" i="2"/>
  <c r="H8" i="9"/>
  <c r="H16" i="9" s="1"/>
  <c r="I7" i="9"/>
  <c r="I15" i="9" s="1"/>
  <c r="I8" i="9"/>
  <c r="I16" i="9" s="1"/>
  <c r="F8" i="9"/>
  <c r="F16" i="9" s="1"/>
  <c r="J8" i="9"/>
  <c r="J16" i="9" s="1"/>
  <c r="J7" i="9"/>
  <c r="J15" i="9" s="1"/>
  <c r="F7" i="9"/>
  <c r="F15" i="9" s="1"/>
  <c r="C11" i="9"/>
  <c r="H7" i="9"/>
  <c r="H15" i="9" s="1"/>
  <c r="C8" i="9"/>
  <c r="D7" i="9"/>
  <c r="D15" i="9" s="1"/>
  <c r="D19" i="9" s="1"/>
  <c r="E19" i="9" s="1"/>
  <c r="D9" i="13"/>
  <c r="G8" i="13" s="1"/>
  <c r="J8" i="13" s="1"/>
  <c r="C9" i="12"/>
  <c r="D7" i="12"/>
  <c r="B7" i="5"/>
  <c r="J5" i="1"/>
  <c r="H19" i="1" s="1"/>
  <c r="H23" i="1" s="1"/>
  <c r="C7" i="5"/>
  <c r="J2" i="5"/>
  <c r="J4" i="5" s="1"/>
  <c r="E21" i="8"/>
  <c r="F21" i="8" s="1"/>
  <c r="G21" i="8" s="1"/>
  <c r="H21" i="8" s="1"/>
  <c r="I21" i="8" s="1"/>
  <c r="J21" i="8" s="1"/>
  <c r="C12" i="8"/>
  <c r="D12" i="8" s="1"/>
  <c r="E12" i="8" s="1"/>
  <c r="F12" i="8" s="1"/>
  <c r="G12" i="8" s="1"/>
  <c r="H12" i="8" s="1"/>
  <c r="I12" i="8" s="1"/>
  <c r="J12" i="8" s="1"/>
  <c r="C16" i="8"/>
  <c r="C20" i="8" s="1"/>
  <c r="D20" i="8" s="1"/>
  <c r="E20" i="8" s="1"/>
  <c r="F20" i="8" s="1"/>
  <c r="G20" i="8" s="1"/>
  <c r="H20" i="8" s="1"/>
  <c r="I20" i="8" s="1"/>
  <c r="J20" i="8" s="1"/>
  <c r="D13" i="8"/>
  <c r="E13" i="8" s="1"/>
  <c r="F13" i="8" s="1"/>
  <c r="G13" i="8" s="1"/>
  <c r="H13" i="8" s="1"/>
  <c r="I13" i="8" s="1"/>
  <c r="J13" i="8" s="1"/>
  <c r="C15" i="8"/>
  <c r="C19" i="8" s="1"/>
  <c r="D19" i="8" s="1"/>
  <c r="E19" i="8" s="1"/>
  <c r="F19" i="8" s="1"/>
  <c r="G19" i="8" s="1"/>
  <c r="H19" i="8" s="1"/>
  <c r="I19" i="8" s="1"/>
  <c r="J19" i="8" s="1"/>
  <c r="C11" i="8"/>
  <c r="D11" i="8" s="1"/>
  <c r="E11" i="8" s="1"/>
  <c r="F11" i="8" s="1"/>
  <c r="G11" i="8" s="1"/>
  <c r="H11" i="8" s="1"/>
  <c r="I11" i="8" s="1"/>
  <c r="J11" i="8" s="1"/>
  <c r="H11" i="6"/>
  <c r="L9" i="6"/>
  <c r="K11" i="6"/>
  <c r="G11" i="6"/>
  <c r="J11" i="6"/>
  <c r="F11" i="6"/>
  <c r="I11" i="6"/>
  <c r="E11" i="6"/>
  <c r="L10" i="6"/>
  <c r="D11" i="6"/>
  <c r="B9" i="5"/>
  <c r="D8" i="5"/>
  <c r="D8" i="4"/>
  <c r="B12" i="4" s="1"/>
  <c r="C9" i="4"/>
  <c r="B9" i="4"/>
  <c r="D7" i="4"/>
  <c r="C9" i="3"/>
  <c r="D7" i="3"/>
  <c r="D9" i="3" s="1"/>
  <c r="B9" i="3"/>
  <c r="J4" i="2"/>
  <c r="D7" i="2"/>
  <c r="B11" i="2" s="1"/>
  <c r="C9" i="2"/>
  <c r="B9" i="2"/>
  <c r="D8" i="2"/>
  <c r="B12" i="2" s="1"/>
  <c r="B11" i="1"/>
  <c r="D9" i="1"/>
  <c r="B14" i="1" s="1"/>
  <c r="D8" i="1"/>
  <c r="B13" i="1" s="1"/>
  <c r="D10" i="1"/>
  <c r="B15" i="1" s="1"/>
  <c r="C11" i="1"/>
  <c r="D7" i="5" l="1"/>
  <c r="T12" i="6"/>
  <c r="T14" i="6" s="1"/>
  <c r="E18" i="1"/>
  <c r="E22" i="1" s="1"/>
  <c r="I17" i="1"/>
  <c r="I21" i="1" s="1"/>
  <c r="F18" i="1"/>
  <c r="F22" i="1" s="1"/>
  <c r="B17" i="1"/>
  <c r="B21" i="1" s="1"/>
  <c r="G18" i="1"/>
  <c r="G22" i="1" s="1"/>
  <c r="D19" i="1"/>
  <c r="D23" i="1" s="1"/>
  <c r="H18" i="1"/>
  <c r="H22" i="1" s="1"/>
  <c r="T10" i="8"/>
  <c r="T12" i="8" s="1"/>
  <c r="C17" i="7"/>
  <c r="C21" i="7" s="1"/>
  <c r="D21" i="7" s="1"/>
  <c r="E21" i="7" s="1"/>
  <c r="F21" i="7" s="1"/>
  <c r="G21" i="7" s="1"/>
  <c r="H21" i="7" s="1"/>
  <c r="I21" i="7" s="1"/>
  <c r="J21" i="7" s="1"/>
  <c r="C13" i="7"/>
  <c r="D13" i="7" s="1"/>
  <c r="E13" i="7" s="1"/>
  <c r="F13" i="7" s="1"/>
  <c r="G13" i="7" s="1"/>
  <c r="H13" i="7" s="1"/>
  <c r="I13" i="7" s="1"/>
  <c r="J13" i="7" s="1"/>
  <c r="E17" i="1"/>
  <c r="E21" i="1" s="1"/>
  <c r="F17" i="1"/>
  <c r="F21" i="1" s="1"/>
  <c r="C18" i="1"/>
  <c r="C22" i="1" s="1"/>
  <c r="G17" i="1"/>
  <c r="G21" i="1" s="1"/>
  <c r="D18" i="1"/>
  <c r="D22" i="1" s="1"/>
  <c r="I19" i="1"/>
  <c r="I23" i="1" s="1"/>
  <c r="B19" i="1"/>
  <c r="B23" i="1" s="1"/>
  <c r="C17" i="1"/>
  <c r="C21" i="1" s="1"/>
  <c r="G19" i="1"/>
  <c r="G23" i="1" s="1"/>
  <c r="H17" i="1"/>
  <c r="H21" i="1" s="1"/>
  <c r="J11" i="7"/>
  <c r="T22" i="8"/>
  <c r="T24" i="8" s="1"/>
  <c r="C17" i="9"/>
  <c r="C21" i="9" s="1"/>
  <c r="D21" i="9" s="1"/>
  <c r="E21" i="9" s="1"/>
  <c r="F21" i="9" s="1"/>
  <c r="G21" i="9" s="1"/>
  <c r="H21" i="9" s="1"/>
  <c r="I21" i="9" s="1"/>
  <c r="J21" i="9" s="1"/>
  <c r="C13" i="9"/>
  <c r="D13" i="9" s="1"/>
  <c r="E13" i="9" s="1"/>
  <c r="F13" i="9" s="1"/>
  <c r="G13" i="9" s="1"/>
  <c r="H13" i="9" s="1"/>
  <c r="I13" i="9" s="1"/>
  <c r="J13" i="9" s="1"/>
  <c r="E19" i="1"/>
  <c r="E23" i="1" s="1"/>
  <c r="I18" i="1"/>
  <c r="I22" i="1" s="1"/>
  <c r="F19" i="1"/>
  <c r="F23" i="1" s="1"/>
  <c r="B18" i="1"/>
  <c r="B22" i="1" s="1"/>
  <c r="C19" i="1"/>
  <c r="C23" i="1" s="1"/>
  <c r="D17" i="1"/>
  <c r="D21" i="1" s="1"/>
  <c r="H20" i="7"/>
  <c r="I20" i="7" s="1"/>
  <c r="J20" i="7" s="1"/>
  <c r="B14" i="2"/>
  <c r="G8" i="3"/>
  <c r="J8" i="3" s="1"/>
  <c r="C16" i="9"/>
  <c r="C20" i="9" s="1"/>
  <c r="D20" i="9" s="1"/>
  <c r="E20" i="9" s="1"/>
  <c r="F20" i="9" s="1"/>
  <c r="G20" i="9" s="1"/>
  <c r="H20" i="9" s="1"/>
  <c r="I20" i="9" s="1"/>
  <c r="J20" i="9" s="1"/>
  <c r="C12" i="9"/>
  <c r="D12" i="9" s="1"/>
  <c r="E12" i="9" s="1"/>
  <c r="F12" i="9" s="1"/>
  <c r="G12" i="9" s="1"/>
  <c r="H12" i="9" s="1"/>
  <c r="I12" i="9" s="1"/>
  <c r="J12" i="9" s="1"/>
  <c r="F19" i="9"/>
  <c r="G19" i="9" s="1"/>
  <c r="H19" i="9" s="1"/>
  <c r="I19" i="9" s="1"/>
  <c r="J19" i="9" s="1"/>
  <c r="D11" i="9"/>
  <c r="E11" i="9" s="1"/>
  <c r="F11" i="9" s="1"/>
  <c r="G11" i="9" s="1"/>
  <c r="H11" i="9" s="1"/>
  <c r="I11" i="9" s="1"/>
  <c r="J11" i="9" s="1"/>
  <c r="G7" i="13"/>
  <c r="J7" i="13" s="1"/>
  <c r="F8" i="13"/>
  <c r="I8" i="13" s="1"/>
  <c r="F7" i="13"/>
  <c r="I7" i="13" s="1"/>
  <c r="B14" i="12"/>
  <c r="D9" i="12"/>
  <c r="G8" i="12" s="1"/>
  <c r="J8" i="12" s="1"/>
  <c r="B11" i="12"/>
  <c r="C9" i="5"/>
  <c r="D9" i="4"/>
  <c r="G8" i="4" s="1"/>
  <c r="J8" i="4" s="1"/>
  <c r="L11" i="6"/>
  <c r="D13" i="6" s="1"/>
  <c r="D16" i="6" s="1"/>
  <c r="D9" i="5"/>
  <c r="B11" i="5"/>
  <c r="B12" i="5"/>
  <c r="F8" i="4"/>
  <c r="I8" i="4" s="1"/>
  <c r="B11" i="4"/>
  <c r="G7" i="3"/>
  <c r="J7" i="3" s="1"/>
  <c r="F7" i="3"/>
  <c r="I7" i="3" s="1"/>
  <c r="F8" i="3"/>
  <c r="I8" i="3" s="1"/>
  <c r="B11" i="3"/>
  <c r="D9" i="2"/>
  <c r="G7" i="2" s="1"/>
  <c r="J7" i="2" s="1"/>
  <c r="D11" i="1"/>
  <c r="F9" i="1" s="1"/>
  <c r="I9" i="1" s="1"/>
  <c r="G7" i="4" l="1"/>
  <c r="J7" i="4" s="1"/>
  <c r="L21" i="1"/>
  <c r="L23" i="1" s="1"/>
  <c r="F7" i="4"/>
  <c r="I7" i="4" s="1"/>
  <c r="G7" i="12"/>
  <c r="J7" i="12" s="1"/>
  <c r="G8" i="5"/>
  <c r="J8" i="5" s="1"/>
  <c r="I10" i="13"/>
  <c r="I12" i="13" s="1"/>
  <c r="F7" i="12"/>
  <c r="I7" i="12" s="1"/>
  <c r="F8" i="12"/>
  <c r="I8" i="12" s="1"/>
  <c r="D14" i="6"/>
  <c r="D17" i="6" s="1"/>
  <c r="K13" i="6"/>
  <c r="K16" i="6" s="1"/>
  <c r="I13" i="6"/>
  <c r="I16" i="6" s="1"/>
  <c r="G14" i="6"/>
  <c r="G17" i="6" s="1"/>
  <c r="J13" i="6"/>
  <c r="J16" i="6" s="1"/>
  <c r="E13" i="6"/>
  <c r="E16" i="6" s="1"/>
  <c r="H13" i="6"/>
  <c r="H16" i="6" s="1"/>
  <c r="F14" i="6"/>
  <c r="F17" i="6" s="1"/>
  <c r="E14" i="6"/>
  <c r="E17" i="6" s="1"/>
  <c r="H14" i="6"/>
  <c r="H17" i="6" s="1"/>
  <c r="F13" i="6"/>
  <c r="F16" i="6" s="1"/>
  <c r="I14" i="6"/>
  <c r="I17" i="6" s="1"/>
  <c r="G13" i="6"/>
  <c r="G16" i="6" s="1"/>
  <c r="K14" i="6"/>
  <c r="K17" i="6" s="1"/>
  <c r="J14" i="6"/>
  <c r="J17" i="6" s="1"/>
  <c r="F7" i="5"/>
  <c r="I7" i="5" s="1"/>
  <c r="F8" i="5"/>
  <c r="I8" i="5" s="1"/>
  <c r="G7" i="5"/>
  <c r="J7" i="5" s="1"/>
  <c r="I10" i="4"/>
  <c r="I12" i="4" s="1"/>
  <c r="I10" i="3"/>
  <c r="I12" i="3" s="1"/>
  <c r="G8" i="2"/>
  <c r="J8" i="2" s="1"/>
  <c r="F8" i="2"/>
  <c r="I8" i="2" s="1"/>
  <c r="F7" i="2"/>
  <c r="I7" i="2" s="1"/>
  <c r="G8" i="1"/>
  <c r="J8" i="1" s="1"/>
  <c r="F10" i="1"/>
  <c r="I10" i="1" s="1"/>
  <c r="G9" i="1"/>
  <c r="J9" i="1" s="1"/>
  <c r="F8" i="1"/>
  <c r="I8" i="1" s="1"/>
  <c r="G10" i="1"/>
  <c r="J10" i="1" s="1"/>
  <c r="I10" i="12" l="1"/>
  <c r="I12" i="12" s="1"/>
  <c r="I10" i="2"/>
  <c r="I12" i="2" s="1"/>
  <c r="I10" i="5"/>
  <c r="I12" i="5" s="1"/>
  <c r="B13" i="6"/>
  <c r="B15" i="6" s="1"/>
  <c r="I12" i="1"/>
  <c r="I14" i="1" s="1"/>
</calcChain>
</file>

<file path=xl/sharedStrings.xml><?xml version="1.0" encoding="utf-8"?>
<sst xmlns="http://schemas.openxmlformats.org/spreadsheetml/2006/main" count="210" uniqueCount="37">
  <si>
    <t>Strong</t>
  </si>
  <si>
    <t>Very Weak</t>
  </si>
  <si>
    <t>Sum</t>
  </si>
  <si>
    <t>Rank</t>
  </si>
  <si>
    <t>Weak</t>
  </si>
  <si>
    <t>G-sq</t>
  </si>
  <si>
    <t>df</t>
  </si>
  <si>
    <t>p</t>
  </si>
  <si>
    <t>cn</t>
  </si>
  <si>
    <t>Strong+Weak</t>
  </si>
  <si>
    <t>High</t>
  </si>
  <si>
    <t>Low</t>
  </si>
  <si>
    <t>All</t>
  </si>
  <si>
    <t>HR</t>
  </si>
  <si>
    <t>pR</t>
  </si>
  <si>
    <t>1-pR</t>
  </si>
  <si>
    <t>FAR</t>
  </si>
  <si>
    <t>phi</t>
  </si>
  <si>
    <t>Choose</t>
  </si>
  <si>
    <t>No Choose</t>
  </si>
  <si>
    <t>sum</t>
  </si>
  <si>
    <t xml:space="preserve">High </t>
  </si>
  <si>
    <t>NC</t>
  </si>
  <si>
    <t>Gsq</t>
  </si>
  <si>
    <t>Duration</t>
  </si>
  <si>
    <t>Expectation</t>
  </si>
  <si>
    <t>Rank 1</t>
  </si>
  <si>
    <t>Rank 2</t>
  </si>
  <si>
    <t>Rank 3</t>
  </si>
  <si>
    <t>Rank 4</t>
  </si>
  <si>
    <t>Rank 5</t>
  </si>
  <si>
    <t>Rank 6</t>
  </si>
  <si>
    <t>Short</t>
  </si>
  <si>
    <t>Long</t>
  </si>
  <si>
    <t>Others</t>
  </si>
  <si>
    <t>ChiSquare</t>
  </si>
  <si>
    <t>Gsquare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</si>
</sst>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9" fontId="0" fillId="0" borderId="0" xfId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simrank!$C$16:$C$22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simrank!$D$16:$D$22</c:f>
              <c:numCache>
                <c:formatCode>General</c:formatCode>
                <c:ptCount val="7"/>
                <c:pt idx="0">
                  <c:v>-0.51018077159156638</c:v>
                </c:pt>
                <c:pt idx="1">
                  <c:v>-1.0825941644571289</c:v>
                </c:pt>
                <c:pt idx="2">
                  <c:v>-1.5464039061597841</c:v>
                </c:pt>
                <c:pt idx="3">
                  <c:v>-1.9331141760154527</c:v>
                </c:pt>
                <c:pt idx="4">
                  <c:v>-2.2858476155350829</c:v>
                </c:pt>
                <c:pt idx="5">
                  <c:v>-2.6590573851139636</c:v>
                </c:pt>
                <c:pt idx="6">
                  <c:v>-3.1558790543754225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9-45A5-9E83-76C1E9CF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78880"/>
        <c:axId val="511177312"/>
      </c:scatterChart>
      <c:valAx>
        <c:axId val="5111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7312"/>
        <c:crosses val="autoZero"/>
        <c:crossBetween val="midCat"/>
      </c:valAx>
      <c:valAx>
        <c:axId val="5111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'simrank (2)'!$C$16:$C$22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'simrank (2)'!$D$16:$D$22</c:f>
              <c:numCache>
                <c:formatCode>General</c:formatCode>
                <c:ptCount val="7"/>
                <c:pt idx="0">
                  <c:v>-0.51018077159156638</c:v>
                </c:pt>
                <c:pt idx="1">
                  <c:v>-1.0825941644571289</c:v>
                </c:pt>
                <c:pt idx="2">
                  <c:v>-1.5464039061597841</c:v>
                </c:pt>
                <c:pt idx="3">
                  <c:v>-1.9331141760154527</c:v>
                </c:pt>
                <c:pt idx="4">
                  <c:v>-2.2858476155350829</c:v>
                </c:pt>
                <c:pt idx="5">
                  <c:v>-2.6590573851139636</c:v>
                </c:pt>
                <c:pt idx="6">
                  <c:v>-3.1558790543754225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1-465C-B3ED-C7F96A6E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73392"/>
        <c:axId val="511176136"/>
      </c:scatterChart>
      <c:valAx>
        <c:axId val="5111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6136"/>
        <c:crosses val="autoZero"/>
        <c:crossBetween val="midCat"/>
      </c:valAx>
      <c:valAx>
        <c:axId val="5111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ROC!$B$7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ROC!$C$19:$I$19</c:f>
              <c:numCache>
                <c:formatCode>General</c:formatCode>
                <c:ptCount val="7"/>
                <c:pt idx="0">
                  <c:v>7.1032845271072426E-2</c:v>
                </c:pt>
                <c:pt idx="1">
                  <c:v>0.19054214483577364</c:v>
                </c:pt>
                <c:pt idx="2">
                  <c:v>0.32251681836169366</c:v>
                </c:pt>
                <c:pt idx="3">
                  <c:v>0.45548080728136126</c:v>
                </c:pt>
                <c:pt idx="4">
                  <c:v>0.58923624851602685</c:v>
                </c:pt>
                <c:pt idx="5">
                  <c:v>0.72239810051444397</c:v>
                </c:pt>
                <c:pt idx="6">
                  <c:v>0.85971507716660067</c:v>
                </c:pt>
              </c:numCache>
            </c:numRef>
          </c:xVal>
          <c:yVal>
            <c:numRef>
              <c:f>ROC!$C$11:$I$11</c:f>
              <c:numCache>
                <c:formatCode>General</c:formatCode>
                <c:ptCount val="7"/>
                <c:pt idx="0">
                  <c:v>0.50277008310249305</c:v>
                </c:pt>
                <c:pt idx="1">
                  <c:v>0.66620498614958445</c:v>
                </c:pt>
                <c:pt idx="2">
                  <c:v>0.74238227146814406</c:v>
                </c:pt>
                <c:pt idx="3">
                  <c:v>0.81163434903047094</c:v>
                </c:pt>
                <c:pt idx="4">
                  <c:v>0.87534626038781171</c:v>
                </c:pt>
                <c:pt idx="5">
                  <c:v>0.94321329639889206</c:v>
                </c:pt>
                <c:pt idx="6">
                  <c:v>0.98199445983379507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F-4782-A94B-82E7770AEFED}"/>
            </c:ext>
          </c:extLst>
        </c:ser>
        <c:ser>
          <c:idx val="1"/>
          <c:order val="1"/>
          <c:tx>
            <c:strRef>
              <c:f>ROC!$B$8</c:f>
              <c:strCache>
                <c:ptCount val="1"/>
                <c:pt idx="0">
                  <c:v>Weak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ROC!$C$20:$I$20</c:f>
              <c:numCache>
                <c:formatCode>General</c:formatCode>
                <c:ptCount val="7"/>
                <c:pt idx="0">
                  <c:v>8.4882957777291629E-2</c:v>
                </c:pt>
                <c:pt idx="1">
                  <c:v>0.20105009844672939</c:v>
                </c:pt>
                <c:pt idx="2">
                  <c:v>0.33165609275869612</c:v>
                </c:pt>
                <c:pt idx="3">
                  <c:v>0.46029315248304525</c:v>
                </c:pt>
                <c:pt idx="4">
                  <c:v>0.59177422883395314</c:v>
                </c:pt>
                <c:pt idx="5">
                  <c:v>0.72456792824327276</c:v>
                </c:pt>
                <c:pt idx="6">
                  <c:v>0.86129949682782758</c:v>
                </c:pt>
              </c:numCache>
            </c:numRef>
          </c:xVal>
          <c:yVal>
            <c:numRef>
              <c:f>ROC!$C$12:$I$12</c:f>
              <c:numCache>
                <c:formatCode>General</c:formatCode>
                <c:ptCount val="7"/>
                <c:pt idx="0">
                  <c:v>0.40581929555895863</c:v>
                </c:pt>
                <c:pt idx="1">
                  <c:v>0.5926493108728943</c:v>
                </c:pt>
                <c:pt idx="2">
                  <c:v>0.67840735068912705</c:v>
                </c:pt>
                <c:pt idx="3">
                  <c:v>0.77794793261868289</c:v>
                </c:pt>
                <c:pt idx="4">
                  <c:v>0.85758039816232756</c:v>
                </c:pt>
                <c:pt idx="5">
                  <c:v>0.92802450229709021</c:v>
                </c:pt>
                <c:pt idx="6">
                  <c:v>0.97090352220520659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F-4782-A94B-82E7770AEFED}"/>
            </c:ext>
          </c:extLst>
        </c:ser>
        <c:ser>
          <c:idx val="2"/>
          <c:order val="2"/>
          <c:tx>
            <c:strRef>
              <c:f>ROC!$B$9</c:f>
              <c:strCache>
                <c:ptCount val="1"/>
                <c:pt idx="0">
                  <c:v>Very Weak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ROC!$C$21:$I$21</c:f>
              <c:numCache>
                <c:formatCode>General</c:formatCode>
                <c:ptCount val="7"/>
                <c:pt idx="0">
                  <c:v>9.3701996927803372E-2</c:v>
                </c:pt>
                <c:pt idx="1">
                  <c:v>0.21571209128812813</c:v>
                </c:pt>
                <c:pt idx="2">
                  <c:v>0.34474434935264425</c:v>
                </c:pt>
                <c:pt idx="3">
                  <c:v>0.47531270572745221</c:v>
                </c:pt>
                <c:pt idx="4">
                  <c:v>0.60588106210226023</c:v>
                </c:pt>
                <c:pt idx="5">
                  <c:v>0.73228000877770461</c:v>
                </c:pt>
                <c:pt idx="6">
                  <c:v>0.86657888962036422</c:v>
                </c:pt>
              </c:numCache>
            </c:numRef>
          </c:xVal>
          <c:yVal>
            <c:numRef>
              <c:f>ROC!$C$13:$I$13</c:f>
              <c:numCache>
                <c:formatCode>General</c:formatCode>
                <c:ptCount val="7"/>
                <c:pt idx="0">
                  <c:v>0.34408602150537637</c:v>
                </c:pt>
                <c:pt idx="1">
                  <c:v>0.49001536098310294</c:v>
                </c:pt>
                <c:pt idx="2">
                  <c:v>0.58678955453149007</c:v>
                </c:pt>
                <c:pt idx="3">
                  <c:v>0.67281105990783419</c:v>
                </c:pt>
                <c:pt idx="4">
                  <c:v>0.75883256528417831</c:v>
                </c:pt>
                <c:pt idx="5">
                  <c:v>0.87403993855606776</c:v>
                </c:pt>
                <c:pt idx="6">
                  <c:v>0.93394777265745021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F-4782-A94B-82E7770AEFED}"/>
            </c:ext>
          </c:extLst>
        </c:ser>
        <c:ser>
          <c:idx val="3"/>
          <c:order val="3"/>
          <c:tx>
            <c:v>diag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ROC!$L$18:$M$18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ROC!$L$19:$M$19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8F-4782-A94B-82E7770A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74176"/>
        <c:axId val="511175352"/>
      </c:scatterChart>
      <c:valAx>
        <c:axId val="51117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5352"/>
        <c:crosses val="autoZero"/>
        <c:crossBetween val="midCat"/>
      </c:valAx>
      <c:valAx>
        <c:axId val="511175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ROC'!$B$7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 ROC'!$C$19:$I$19</c:f>
              <c:numCache>
                <c:formatCode>General</c:formatCode>
                <c:ptCount val="7"/>
                <c:pt idx="0">
                  <c:v>6.4448580735225677E-2</c:v>
                </c:pt>
                <c:pt idx="1">
                  <c:v>0.18473708701721731</c:v>
                </c:pt>
                <c:pt idx="2">
                  <c:v>0.31712424383434157</c:v>
                </c:pt>
                <c:pt idx="3">
                  <c:v>0.45020939972080037</c:v>
                </c:pt>
                <c:pt idx="4">
                  <c:v>0.58445788738948345</c:v>
                </c:pt>
                <c:pt idx="5">
                  <c:v>0.7203350395532806</c:v>
                </c:pt>
                <c:pt idx="6">
                  <c:v>0.85923685435086083</c:v>
                </c:pt>
              </c:numCache>
            </c:numRef>
          </c:xVal>
          <c:yVal>
            <c:numRef>
              <c:f>'C ROC'!$C$11:$I$11</c:f>
              <c:numCache>
                <c:formatCode>General</c:formatCode>
                <c:ptCount val="7"/>
                <c:pt idx="0">
                  <c:v>0.54885993485342022</c:v>
                </c:pt>
                <c:pt idx="1">
                  <c:v>0.70684039087947881</c:v>
                </c:pt>
                <c:pt idx="2">
                  <c:v>0.78013029315960913</c:v>
                </c:pt>
                <c:pt idx="3">
                  <c:v>0.84853420195439744</c:v>
                </c:pt>
                <c:pt idx="4">
                  <c:v>0.90879478827361571</c:v>
                </c:pt>
                <c:pt idx="5">
                  <c:v>0.95765472312703592</c:v>
                </c:pt>
                <c:pt idx="6">
                  <c:v>0.98534201954397405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A-4AEB-AA90-BB7BB21FFF2E}"/>
            </c:ext>
          </c:extLst>
        </c:ser>
        <c:ser>
          <c:idx val="1"/>
          <c:order val="1"/>
          <c:tx>
            <c:strRef>
              <c:f>'C ROC'!$B$8</c:f>
              <c:strCache>
                <c:ptCount val="1"/>
                <c:pt idx="0">
                  <c:v>Weak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 ROC'!$C$20:$I$20</c:f>
              <c:numCache>
                <c:formatCode>General</c:formatCode>
                <c:ptCount val="7"/>
                <c:pt idx="0">
                  <c:v>7.710699342498506E-2</c:v>
                </c:pt>
                <c:pt idx="1">
                  <c:v>0.19306634787806337</c:v>
                </c:pt>
                <c:pt idx="2">
                  <c:v>0.32546323968918112</c:v>
                </c:pt>
                <c:pt idx="3">
                  <c:v>0.4548714883442917</c:v>
                </c:pt>
                <c:pt idx="4">
                  <c:v>0.58607292289300661</c:v>
                </c:pt>
                <c:pt idx="5">
                  <c:v>0.72115959354453085</c:v>
                </c:pt>
                <c:pt idx="6">
                  <c:v>0.85953377166766298</c:v>
                </c:pt>
              </c:numCache>
            </c:numRef>
          </c:xVal>
          <c:yVal>
            <c:numRef>
              <c:f>'C ROC'!$C$12:$I$12</c:f>
              <c:numCache>
                <c:formatCode>General</c:formatCode>
                <c:ptCount val="7"/>
                <c:pt idx="0">
                  <c:v>0.46025104602510458</c:v>
                </c:pt>
                <c:pt idx="1">
                  <c:v>0.64853556485355646</c:v>
                </c:pt>
                <c:pt idx="2">
                  <c:v>0.72175732217573219</c:v>
                </c:pt>
                <c:pt idx="3">
                  <c:v>0.81589958158995812</c:v>
                </c:pt>
                <c:pt idx="4">
                  <c:v>0.89748953974895396</c:v>
                </c:pt>
                <c:pt idx="5">
                  <c:v>0.95188284518828448</c:v>
                </c:pt>
                <c:pt idx="6">
                  <c:v>0.98326359832635979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A-4AEB-AA90-BB7BB21FFF2E}"/>
            </c:ext>
          </c:extLst>
        </c:ser>
        <c:ser>
          <c:idx val="2"/>
          <c:order val="2"/>
          <c:tx>
            <c:strRef>
              <c:f>'C ROC'!$B$9</c:f>
              <c:strCache>
                <c:ptCount val="1"/>
                <c:pt idx="0">
                  <c:v>Very Weak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 ROC'!$C$21:$I$21</c:f>
              <c:numCache>
                <c:formatCode>General</c:formatCode>
                <c:ptCount val="7"/>
                <c:pt idx="0">
                  <c:v>8.7603778986544506E-2</c:v>
                </c:pt>
                <c:pt idx="1">
                  <c:v>0.21185227598053247</c:v>
                </c:pt>
                <c:pt idx="2">
                  <c:v>0.34154022330375033</c:v>
                </c:pt>
                <c:pt idx="3">
                  <c:v>0.47580876037789865</c:v>
                </c:pt>
                <c:pt idx="4">
                  <c:v>0.60750071571714859</c:v>
                </c:pt>
                <c:pt idx="5">
                  <c:v>0.732608073289436</c:v>
                </c:pt>
                <c:pt idx="6">
                  <c:v>0.86687661036358432</c:v>
                </c:pt>
              </c:numCache>
            </c:numRef>
          </c:xVal>
          <c:yVal>
            <c:numRef>
              <c:f>'C ROC'!$C$13:$I$13</c:f>
              <c:numCache>
                <c:formatCode>General</c:formatCode>
                <c:ptCount val="7"/>
                <c:pt idx="0">
                  <c:v>0.38677354709418837</c:v>
                </c:pt>
                <c:pt idx="1">
                  <c:v>0.51703406813627251</c:v>
                </c:pt>
                <c:pt idx="2">
                  <c:v>0.60921843687374744</c:v>
                </c:pt>
                <c:pt idx="3">
                  <c:v>0.66933867735470931</c:v>
                </c:pt>
                <c:pt idx="4">
                  <c:v>0.74749498997995978</c:v>
                </c:pt>
                <c:pt idx="5">
                  <c:v>0.87174348697394777</c:v>
                </c:pt>
                <c:pt idx="6">
                  <c:v>0.93186372745490964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A-4AEB-AA90-BB7BB21FFF2E}"/>
            </c:ext>
          </c:extLst>
        </c:ser>
        <c:ser>
          <c:idx val="3"/>
          <c:order val="3"/>
          <c:tx>
            <c:v>diag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ROC'!$L$18:$M$18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 ROC'!$L$19:$M$19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A-4AEB-AA90-BB7BB21F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38584"/>
        <c:axId val="516933096"/>
      </c:scatterChart>
      <c:valAx>
        <c:axId val="516938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3096"/>
        <c:crosses val="autoZero"/>
        <c:crossBetween val="midCat"/>
      </c:valAx>
      <c:valAx>
        <c:axId val="516933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ROC'!$B$7</c:f>
              <c:strCache>
                <c:ptCount val="1"/>
                <c:pt idx="0">
                  <c:v>Strong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ROC'!$C$19:$I$19</c:f>
              <c:numCache>
                <c:formatCode>General</c:formatCode>
                <c:ptCount val="7"/>
                <c:pt idx="0">
                  <c:v>0.10846560846560847</c:v>
                </c:pt>
                <c:pt idx="1">
                  <c:v>0.22354497354497355</c:v>
                </c:pt>
                <c:pt idx="2">
                  <c:v>0.35317460317460314</c:v>
                </c:pt>
                <c:pt idx="3">
                  <c:v>0.48544973544973541</c:v>
                </c:pt>
                <c:pt idx="4">
                  <c:v>0.6164021164021164</c:v>
                </c:pt>
                <c:pt idx="5">
                  <c:v>0.73412698412698407</c:v>
                </c:pt>
                <c:pt idx="6">
                  <c:v>0.86243386243386233</c:v>
                </c:pt>
              </c:numCache>
            </c:numRef>
          </c:xVal>
          <c:yVal>
            <c:numRef>
              <c:f>'NC ROC'!$C$11:$I$11</c:f>
              <c:numCache>
                <c:formatCode>General</c:formatCode>
                <c:ptCount val="7"/>
                <c:pt idx="0">
                  <c:v>0.24074074074074073</c:v>
                </c:pt>
                <c:pt idx="1">
                  <c:v>0.43518518518518517</c:v>
                </c:pt>
                <c:pt idx="2">
                  <c:v>0.52777777777777779</c:v>
                </c:pt>
                <c:pt idx="3">
                  <c:v>0.60185185185185186</c:v>
                </c:pt>
                <c:pt idx="4">
                  <c:v>0.68518518518518523</c:v>
                </c:pt>
                <c:pt idx="5">
                  <c:v>0.86111111111111116</c:v>
                </c:pt>
                <c:pt idx="6">
                  <c:v>0.96296296296296302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F-48CE-ABE6-85AF89EE0191}"/>
            </c:ext>
          </c:extLst>
        </c:ser>
        <c:ser>
          <c:idx val="1"/>
          <c:order val="1"/>
          <c:tx>
            <c:strRef>
              <c:f>'NC ROC'!$B$8</c:f>
              <c:strCache>
                <c:ptCount val="1"/>
                <c:pt idx="0">
                  <c:v>Weak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'NC ROC'!$C$20:$I$20</c:f>
              <c:numCache>
                <c:formatCode>General</c:formatCode>
                <c:ptCount val="7"/>
                <c:pt idx="0">
                  <c:v>0.10612244897959185</c:v>
                </c:pt>
                <c:pt idx="1">
                  <c:v>0.22285714285714286</c:v>
                </c:pt>
                <c:pt idx="2">
                  <c:v>0.34857142857142859</c:v>
                </c:pt>
                <c:pt idx="3">
                  <c:v>0.47510204081632657</c:v>
                </c:pt>
                <c:pt idx="4">
                  <c:v>0.60734693877551027</c:v>
                </c:pt>
                <c:pt idx="5">
                  <c:v>0.73387755102040819</c:v>
                </c:pt>
                <c:pt idx="6">
                  <c:v>0.8661224489795919</c:v>
                </c:pt>
              </c:numCache>
            </c:numRef>
          </c:xVal>
          <c:yVal>
            <c:numRef>
              <c:f>'NC ROC'!$C$12:$I$12</c:f>
              <c:numCache>
                <c:formatCode>General</c:formatCode>
                <c:ptCount val="7"/>
                <c:pt idx="0">
                  <c:v>0.25714285714285712</c:v>
                </c:pt>
                <c:pt idx="1">
                  <c:v>0.43999999999999995</c:v>
                </c:pt>
                <c:pt idx="2">
                  <c:v>0.55999999999999994</c:v>
                </c:pt>
                <c:pt idx="3">
                  <c:v>0.67428571428571427</c:v>
                </c:pt>
                <c:pt idx="4">
                  <c:v>0.74857142857142855</c:v>
                </c:pt>
                <c:pt idx="5">
                  <c:v>0.86285714285714288</c:v>
                </c:pt>
                <c:pt idx="6">
                  <c:v>0.93714285714285717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F-48CE-ABE6-85AF89EE0191}"/>
            </c:ext>
          </c:extLst>
        </c:ser>
        <c:ser>
          <c:idx val="2"/>
          <c:order val="2"/>
          <c:tx>
            <c:strRef>
              <c:f>'NC ROC'!$B$9</c:f>
              <c:strCache>
                <c:ptCount val="1"/>
                <c:pt idx="0">
                  <c:v>Very Weak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'NC ROC'!$C$21:$I$21</c:f>
              <c:numCache>
                <c:formatCode>General</c:formatCode>
                <c:ptCount val="7"/>
                <c:pt idx="0">
                  <c:v>0.1137218045112782</c:v>
                </c:pt>
                <c:pt idx="1">
                  <c:v>0.22838345864661652</c:v>
                </c:pt>
                <c:pt idx="2">
                  <c:v>0.35526315789473684</c:v>
                </c:pt>
                <c:pt idx="3">
                  <c:v>0.47368421052631582</c:v>
                </c:pt>
                <c:pt idx="4">
                  <c:v>0.60056390977443619</c:v>
                </c:pt>
                <c:pt idx="5">
                  <c:v>0.73120300751879708</c:v>
                </c:pt>
                <c:pt idx="6">
                  <c:v>0.86560150375939859</c:v>
                </c:pt>
              </c:numCache>
            </c:numRef>
          </c:xVal>
          <c:yVal>
            <c:numRef>
              <c:f>'NC ROC'!$C$13:$I$13</c:f>
              <c:numCache>
                <c:formatCode>General</c:formatCode>
                <c:ptCount val="7"/>
                <c:pt idx="0">
                  <c:v>0.20394736842105263</c:v>
                </c:pt>
                <c:pt idx="1">
                  <c:v>0.40131578947368418</c:v>
                </c:pt>
                <c:pt idx="2">
                  <c:v>0.51315789473684204</c:v>
                </c:pt>
                <c:pt idx="3">
                  <c:v>0.68421052631578938</c:v>
                </c:pt>
                <c:pt idx="4">
                  <c:v>0.79605263157894723</c:v>
                </c:pt>
                <c:pt idx="5">
                  <c:v>0.88157894736842091</c:v>
                </c:pt>
                <c:pt idx="6">
                  <c:v>0.9407894736842104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6F-48CE-ABE6-85AF89EE0191}"/>
            </c:ext>
          </c:extLst>
        </c:ser>
        <c:ser>
          <c:idx val="3"/>
          <c:order val="3"/>
          <c:tx>
            <c:v>diag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'NC ROC'!$L$18:$M$18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'NC ROC'!$L$19:$M$19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F-48CE-ABE6-85AF89EE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38976"/>
        <c:axId val="516941720"/>
      </c:scatterChart>
      <c:valAx>
        <c:axId val="516938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1720"/>
        <c:crosses val="autoZero"/>
        <c:crossBetween val="midCat"/>
      </c:valAx>
      <c:valAx>
        <c:axId val="516941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415925</xdr:colOff>
      <xdr:row>10</xdr:row>
      <xdr:rowOff>107950</xdr:rowOff>
    </xdr:from>
    <xdr:to>
      <xdr:col>17</xdr:col>
      <xdr:colOff>584200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415925</xdr:colOff>
      <xdr:row>10</xdr:row>
      <xdr:rowOff>107950</xdr:rowOff>
    </xdr:from>
    <xdr:to>
      <xdr:col>17</xdr:col>
      <xdr:colOff>584200</xdr:colOff>
      <xdr:row>28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396875</xdr:colOff>
      <xdr:row>0</xdr:row>
      <xdr:rowOff>177800</xdr:rowOff>
    </xdr:from>
    <xdr:to>
      <xdr:col>17</xdr:col>
      <xdr:colOff>57150</xdr:colOff>
      <xdr:row>15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396875</xdr:colOff>
      <xdr:row>0</xdr:row>
      <xdr:rowOff>177800</xdr:rowOff>
    </xdr:from>
    <xdr:to>
      <xdr:col>17</xdr:col>
      <xdr:colOff>57150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396875</xdr:colOff>
      <xdr:row>0</xdr:row>
      <xdr:rowOff>177800</xdr:rowOff>
    </xdr:from>
    <xdr:to>
      <xdr:col>17</xdr:col>
      <xdr:colOff>57150</xdr:colOff>
      <xdr:row>15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A10" workbookViewId="0">
      <selection activeCell="Q20" sqref="Q20"/>
    </sheetView>
  </sheetViews>
  <sheetFormatPr defaultRowHeight="15" x14ac:dyDescent="0.25"/>
  <cols>
    <col min="11" max="11" width="11.85546875" bestFit="1" customWidth="1"/>
  </cols>
  <sheetData>
    <row r="1" spans="1:2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25" x14ac:dyDescent="0.25">
      <c r="A2" t="s">
        <v>32</v>
      </c>
      <c r="B2" t="s">
        <v>11</v>
      </c>
      <c r="C2">
        <v>99</v>
      </c>
      <c r="D2">
        <v>34</v>
      </c>
      <c r="E2">
        <v>26</v>
      </c>
      <c r="F2">
        <v>44</v>
      </c>
      <c r="G2">
        <v>45</v>
      </c>
      <c r="H2">
        <v>13</v>
      </c>
      <c r="I2">
        <f>SUM(C2:H2)</f>
        <v>261</v>
      </c>
      <c r="J2">
        <f>SUM(I2:I3)</f>
        <v>524</v>
      </c>
      <c r="Q2" t="s">
        <v>32</v>
      </c>
      <c r="R2" t="s">
        <v>10</v>
      </c>
      <c r="S2">
        <v>122</v>
      </c>
      <c r="T2">
        <v>29</v>
      </c>
      <c r="U2">
        <v>37</v>
      </c>
      <c r="V2">
        <v>37</v>
      </c>
      <c r="W2">
        <v>30</v>
      </c>
      <c r="X2">
        <v>8</v>
      </c>
      <c r="Y2">
        <f t="shared" ref="Y2:Y3" si="0">SUM(S2:X2)</f>
        <v>263</v>
      </c>
    </row>
    <row r="3" spans="1:25" x14ac:dyDescent="0.25">
      <c r="A3" t="s">
        <v>32</v>
      </c>
      <c r="B3" t="s">
        <v>10</v>
      </c>
      <c r="C3">
        <v>122</v>
      </c>
      <c r="D3">
        <v>29</v>
      </c>
      <c r="E3">
        <v>37</v>
      </c>
      <c r="F3">
        <v>37</v>
      </c>
      <c r="G3">
        <v>30</v>
      </c>
      <c r="H3">
        <v>8</v>
      </c>
      <c r="I3">
        <f t="shared" ref="I3:I5" si="1">SUM(C3:H3)</f>
        <v>263</v>
      </c>
      <c r="Q3" t="s">
        <v>33</v>
      </c>
      <c r="R3" t="s">
        <v>10</v>
      </c>
      <c r="S3">
        <v>190</v>
      </c>
      <c r="T3">
        <v>17</v>
      </c>
      <c r="U3">
        <v>8</v>
      </c>
      <c r="V3">
        <v>4</v>
      </c>
      <c r="W3">
        <v>10</v>
      </c>
      <c r="X3">
        <v>1</v>
      </c>
      <c r="Y3">
        <f t="shared" si="0"/>
        <v>230</v>
      </c>
    </row>
    <row r="4" spans="1:25" x14ac:dyDescent="0.25">
      <c r="A4" t="s">
        <v>33</v>
      </c>
      <c r="B4" t="s">
        <v>11</v>
      </c>
      <c r="C4">
        <v>215</v>
      </c>
      <c r="D4">
        <v>25</v>
      </c>
      <c r="E4">
        <v>7</v>
      </c>
      <c r="F4">
        <v>6</v>
      </c>
      <c r="G4">
        <v>1</v>
      </c>
      <c r="H4">
        <v>4</v>
      </c>
      <c r="I4">
        <f t="shared" si="1"/>
        <v>258</v>
      </c>
      <c r="J4">
        <f>SUM(I4:I5)</f>
        <v>488</v>
      </c>
      <c r="Q4" s="6"/>
      <c r="R4" s="6"/>
      <c r="S4" s="6"/>
      <c r="T4" s="6"/>
      <c r="U4" s="6"/>
      <c r="V4" s="6"/>
      <c r="Y4">
        <f>SUM(Y2:Y3)</f>
        <v>493</v>
      </c>
    </row>
    <row r="5" spans="1:25" x14ac:dyDescent="0.25">
      <c r="A5" t="s">
        <v>33</v>
      </c>
      <c r="B5" t="s">
        <v>10</v>
      </c>
      <c r="C5">
        <v>190</v>
      </c>
      <c r="D5">
        <v>17</v>
      </c>
      <c r="E5">
        <v>8</v>
      </c>
      <c r="F5">
        <v>4</v>
      </c>
      <c r="G5">
        <v>10</v>
      </c>
      <c r="H5">
        <v>1</v>
      </c>
      <c r="I5">
        <f t="shared" si="1"/>
        <v>230</v>
      </c>
      <c r="Q5" s="6"/>
      <c r="R5" s="6"/>
      <c r="S5" s="6"/>
      <c r="T5" s="6"/>
      <c r="U5" s="6"/>
      <c r="V5" s="6"/>
    </row>
    <row r="6" spans="1:25" x14ac:dyDescent="0.25">
      <c r="I6">
        <f>SUM(I2:I5)</f>
        <v>1012</v>
      </c>
      <c r="S6" s="6">
        <f>S2/$Y$4</f>
        <v>0.24746450304259635</v>
      </c>
      <c r="T6" s="6">
        <f t="shared" ref="T6:X7" si="2">T2/$Y$4</f>
        <v>5.8823529411764705E-2</v>
      </c>
      <c r="U6" s="6">
        <f t="shared" si="2"/>
        <v>7.5050709939148072E-2</v>
      </c>
      <c r="V6" s="6">
        <f t="shared" si="2"/>
        <v>7.5050709939148072E-2</v>
      </c>
      <c r="W6" s="6">
        <f t="shared" si="2"/>
        <v>6.0851926977687626E-2</v>
      </c>
      <c r="X6" s="6">
        <f t="shared" si="2"/>
        <v>1.6227180527383367E-2</v>
      </c>
    </row>
    <row r="7" spans="1:25" x14ac:dyDescent="0.25">
      <c r="C7" t="s">
        <v>3</v>
      </c>
      <c r="D7" t="str">
        <f>INDEX($C1:$H1,1,$C$8)</f>
        <v>Rank 2</v>
      </c>
      <c r="E7" t="s">
        <v>34</v>
      </c>
      <c r="S7" s="6">
        <f>S3/$Y$4</f>
        <v>0.38539553752535499</v>
      </c>
      <c r="T7" s="6">
        <f t="shared" si="2"/>
        <v>3.4482758620689655E-2</v>
      </c>
      <c r="U7" s="6">
        <f t="shared" si="2"/>
        <v>1.6227180527383367E-2</v>
      </c>
      <c r="V7" s="6">
        <f t="shared" si="2"/>
        <v>8.1135902636916835E-3</v>
      </c>
      <c r="W7" s="6">
        <f t="shared" si="2"/>
        <v>2.0283975659229209E-2</v>
      </c>
      <c r="X7" s="6">
        <f t="shared" si="2"/>
        <v>2.0283975659229209E-3</v>
      </c>
    </row>
    <row r="8" spans="1:25" x14ac:dyDescent="0.25">
      <c r="B8">
        <f>D8/F8</f>
        <v>0.20987654320987653</v>
      </c>
      <c r="C8" s="1">
        <v>2</v>
      </c>
      <c r="D8">
        <f>INDEX($C2:$H2,1,$C$8)</f>
        <v>34</v>
      </c>
      <c r="E8">
        <f>SUM(INDEX($C2:$H2,1,$C$8+1):INDEX($C2:$H2,1,6))</f>
        <v>128</v>
      </c>
      <c r="F8" s="7">
        <f>SUM(D8:E8)</f>
        <v>162</v>
      </c>
      <c r="H8">
        <f>D$12*$F8/$F$12</f>
        <v>44.067357512953365</v>
      </c>
      <c r="I8">
        <f>E$12*$F8/$F$12</f>
        <v>117.93264248704664</v>
      </c>
      <c r="K8">
        <f>(D8-H8)^2/H8</f>
        <v>2.2999265899668879</v>
      </c>
      <c r="L8">
        <f>(E8-I8)^2/I8</f>
        <v>0.85940317418691536</v>
      </c>
      <c r="N8">
        <f>IF(D8&gt;0,D8*LN(D8/H8),0)</f>
        <v>-8.8181989045031131</v>
      </c>
      <c r="O8">
        <f>IF(E8&gt;0,E8*LN(E8/I8),0)</f>
        <v>10.485328488744718</v>
      </c>
    </row>
    <row r="9" spans="1:25" x14ac:dyDescent="0.25">
      <c r="B9">
        <f t="shared" ref="B9:B11" si="3">D9/F9</f>
        <v>0.20567375886524822</v>
      </c>
      <c r="D9">
        <f t="shared" ref="D9:D11" si="4">INDEX($C3:$H3,1,$C$8)</f>
        <v>29</v>
      </c>
      <c r="E9">
        <f>SUM(INDEX($C3:$H3,1,$C$8+1):INDEX($C3:$H3,1,6))</f>
        <v>112</v>
      </c>
      <c r="F9" s="7">
        <f t="shared" ref="F9:F12" si="5">SUM(D9:E9)</f>
        <v>141</v>
      </c>
      <c r="H9">
        <f t="shared" ref="H9:I11" si="6">D$12*$F9/$F$12</f>
        <v>38.354922279792746</v>
      </c>
      <c r="I9">
        <f t="shared" si="6"/>
        <v>102.64507772020725</v>
      </c>
      <c r="K9">
        <f t="shared" ref="K9:L11" si="7">(D9-H9)^2/H9</f>
        <v>2.2817037725316855</v>
      </c>
      <c r="L9">
        <f t="shared" si="7"/>
        <v>0.85259393635525615</v>
      </c>
      <c r="N9">
        <f t="shared" ref="N9:O11" si="8">IF(D9&gt;0,D9*LN(D9/H9),0)</f>
        <v>-8.108024191447214</v>
      </c>
      <c r="O9">
        <f t="shared" si="8"/>
        <v>9.7688282773772812</v>
      </c>
    </row>
    <row r="10" spans="1:25" x14ac:dyDescent="0.25">
      <c r="B10">
        <f t="shared" si="3"/>
        <v>0.58139534883720934</v>
      </c>
      <c r="D10">
        <f t="shared" si="4"/>
        <v>25</v>
      </c>
      <c r="E10">
        <f>SUM(INDEX($C4:$H4,1,$C$8+1):INDEX($C4:$H4,1,6))</f>
        <v>18</v>
      </c>
      <c r="F10" s="7">
        <f t="shared" si="5"/>
        <v>43</v>
      </c>
      <c r="H10">
        <f t="shared" si="6"/>
        <v>11.696891191709845</v>
      </c>
      <c r="I10">
        <f t="shared" si="6"/>
        <v>31.303108808290155</v>
      </c>
      <c r="K10">
        <f t="shared" si="7"/>
        <v>15.129892299129555</v>
      </c>
      <c r="L10">
        <f t="shared" si="7"/>
        <v>5.6535184747637128</v>
      </c>
      <c r="N10">
        <f t="shared" si="8"/>
        <v>18.988818212048646</v>
      </c>
      <c r="O10">
        <f t="shared" si="8"/>
        <v>-9.9602218379936289</v>
      </c>
    </row>
    <row r="11" spans="1:25" x14ac:dyDescent="0.25">
      <c r="B11">
        <f t="shared" si="3"/>
        <v>0.42499999999999999</v>
      </c>
      <c r="D11">
        <f t="shared" si="4"/>
        <v>17</v>
      </c>
      <c r="E11">
        <f>SUM(INDEX($C5:$H5,1,$C$8+1):INDEX($C5:$H5,1,6))</f>
        <v>23</v>
      </c>
      <c r="F11" s="7">
        <f t="shared" si="5"/>
        <v>40</v>
      </c>
      <c r="H11">
        <f t="shared" si="6"/>
        <v>10.880829015544041</v>
      </c>
      <c r="I11">
        <f t="shared" si="6"/>
        <v>29.119170984455959</v>
      </c>
      <c r="K11">
        <f t="shared" si="7"/>
        <v>3.4413052060202327</v>
      </c>
      <c r="L11">
        <f t="shared" si="7"/>
        <v>1.2858969631036457</v>
      </c>
      <c r="N11">
        <f t="shared" si="8"/>
        <v>7.5855854572429839</v>
      </c>
      <c r="O11">
        <f t="shared" si="8"/>
        <v>-5.4257583752351337</v>
      </c>
    </row>
    <row r="12" spans="1:25" x14ac:dyDescent="0.25">
      <c r="D12" s="7">
        <f>SUM(D8:D11)</f>
        <v>105</v>
      </c>
      <c r="E12" s="7">
        <f>SUM(E8:E11)</f>
        <v>281</v>
      </c>
      <c r="F12" s="7">
        <f t="shared" si="5"/>
        <v>386</v>
      </c>
    </row>
    <row r="13" spans="1:25" x14ac:dyDescent="0.25">
      <c r="J13" t="s">
        <v>35</v>
      </c>
      <c r="K13">
        <f>SUM(K8:L11)</f>
        <v>31.804240416057894</v>
      </c>
      <c r="M13" t="s">
        <v>36</v>
      </c>
      <c r="N13">
        <f>2*SUM(N8:O11)</f>
        <v>29.032714252469077</v>
      </c>
    </row>
    <row r="14" spans="1:25" x14ac:dyDescent="0.25">
      <c r="J14" t="s">
        <v>6</v>
      </c>
      <c r="K14">
        <v>3</v>
      </c>
      <c r="M14" t="s">
        <v>6</v>
      </c>
      <c r="N14">
        <v>3</v>
      </c>
    </row>
    <row r="15" spans="1:25" x14ac:dyDescent="0.25">
      <c r="J15" t="s">
        <v>7</v>
      </c>
      <c r="K15">
        <f>CHIDIST(K13,K14)</f>
        <v>5.7549586296564737E-7</v>
      </c>
      <c r="M15" t="s">
        <v>7</v>
      </c>
      <c r="N15">
        <f>CHIDIST(N13,N14)</f>
        <v>2.2042607229100859E-6</v>
      </c>
    </row>
    <row r="17" spans="3:15" x14ac:dyDescent="0.25">
      <c r="C17" s="4" t="s">
        <v>32</v>
      </c>
      <c r="D17">
        <f>SUM(D8:D9)</f>
        <v>63</v>
      </c>
      <c r="E17">
        <f>SUM(E8:E9)</f>
        <v>240</v>
      </c>
      <c r="F17" s="7">
        <f>SUM(D17:E17)</f>
        <v>303</v>
      </c>
      <c r="H17">
        <f>D$19*$F17/$F$19</f>
        <v>82.42227979274611</v>
      </c>
      <c r="I17">
        <f>E$19*$F17/$F$19</f>
        <v>220.57772020725389</v>
      </c>
      <c r="K17">
        <f>(D17-H17)^2/H17</f>
        <v>4.5767352382906674</v>
      </c>
      <c r="L17">
        <f>(E17-I17)^2/I17</f>
        <v>1.7101679716032741</v>
      </c>
      <c r="N17">
        <f>IF(D17&gt;0,D17*LN(D17/H17),0)</f>
        <v>-16.929426768063326</v>
      </c>
      <c r="O17">
        <f>IF(E17&gt;0,E17*LN(E17/I17),0)</f>
        <v>20.25331631128973</v>
      </c>
    </row>
    <row r="18" spans="3:15" x14ac:dyDescent="0.25">
      <c r="C18" s="4" t="s">
        <v>33</v>
      </c>
      <c r="D18">
        <f>SUM(D10:D11)</f>
        <v>42</v>
      </c>
      <c r="E18">
        <f>SUM(E10:E11)</f>
        <v>41</v>
      </c>
      <c r="F18" s="7">
        <f t="shared" ref="F18" si="9">SUM(D18:E18)</f>
        <v>83</v>
      </c>
      <c r="H18">
        <f>D$19*$F18/$F$19</f>
        <v>22.577720207253886</v>
      </c>
      <c r="I18">
        <f>E$19*$F18/$F$19</f>
        <v>60.422279792746117</v>
      </c>
      <c r="K18">
        <f t="shared" ref="K18:L18" si="10">(D18-H18)^2/H18</f>
        <v>16.707840689181594</v>
      </c>
      <c r="L18">
        <f t="shared" si="10"/>
        <v>6.2431433180215956</v>
      </c>
      <c r="N18">
        <f t="shared" ref="N18:O18" si="11">IF(D18&gt;0,D18*LN(D18/H18),0)</f>
        <v>26.069653251351269</v>
      </c>
      <c r="O18">
        <f t="shared" si="11"/>
        <v>-15.899219479409405</v>
      </c>
    </row>
    <row r="19" spans="3:15" x14ac:dyDescent="0.25">
      <c r="D19" s="7">
        <f>SUM(D17:D18)</f>
        <v>105</v>
      </c>
      <c r="E19" s="7">
        <f>SUM(E17:E18)</f>
        <v>281</v>
      </c>
      <c r="F19" s="7">
        <f>SUM(F17:F18)</f>
        <v>386</v>
      </c>
    </row>
    <row r="20" spans="3:15" x14ac:dyDescent="0.25">
      <c r="J20" t="s">
        <v>35</v>
      </c>
      <c r="K20">
        <f>SUM(K17:L19)</f>
        <v>29.237887217097132</v>
      </c>
      <c r="M20" t="s">
        <v>36</v>
      </c>
      <c r="N20">
        <f>2*SUM(N17:O19)</f>
        <v>26.988646630336536</v>
      </c>
    </row>
    <row r="21" spans="3:15" x14ac:dyDescent="0.25">
      <c r="J21" t="s">
        <v>6</v>
      </c>
      <c r="K21">
        <v>1</v>
      </c>
      <c r="M21" t="s">
        <v>6</v>
      </c>
      <c r="N21">
        <v>1</v>
      </c>
    </row>
    <row r="22" spans="3:15" x14ac:dyDescent="0.25">
      <c r="J22" t="s">
        <v>7</v>
      </c>
      <c r="K22">
        <f>CHIDIST(K20,K21)</f>
        <v>6.401515491927248E-8</v>
      </c>
      <c r="M22" t="s">
        <v>7</v>
      </c>
      <c r="N22">
        <f>CHIDIST(N20,N21)</f>
        <v>2.0465401218603993E-7</v>
      </c>
    </row>
    <row r="24" spans="3:15" x14ac:dyDescent="0.25">
      <c r="C24" s="4" t="s">
        <v>11</v>
      </c>
      <c r="D24">
        <f>SUM(D8,D10)</f>
        <v>59</v>
      </c>
      <c r="E24">
        <f>SUM(E8,E10)</f>
        <v>146</v>
      </c>
      <c r="F24" s="7">
        <f>SUM(D24:E24)</f>
        <v>205</v>
      </c>
      <c r="H24">
        <f>D$19*$F24/$F$19</f>
        <v>55.76424870466321</v>
      </c>
      <c r="I24">
        <f>E$19*$F24/$F$19</f>
        <v>149.2357512953368</v>
      </c>
      <c r="K24">
        <f>(D24-H24)^2/H24</f>
        <v>0.18775625402442064</v>
      </c>
      <c r="L24">
        <f>(E24-I24)^2/I24</f>
        <v>7.0158030863217979E-2</v>
      </c>
      <c r="N24">
        <f>IF(D24&gt;0,D24*LN(D24/H24),0)</f>
        <v>3.3278645604025145</v>
      </c>
      <c r="O24">
        <f>IF(E24&gt;0,E24*LN(E24/I24),0)</f>
        <v>-3.2004159656520526</v>
      </c>
    </row>
    <row r="25" spans="3:15" x14ac:dyDescent="0.25">
      <c r="C25" s="4" t="s">
        <v>10</v>
      </c>
      <c r="D25">
        <f>SUM(D9,D11)</f>
        <v>46</v>
      </c>
      <c r="E25">
        <f>SUM(E9,E11)</f>
        <v>135</v>
      </c>
      <c r="F25" s="7">
        <f t="shared" ref="F25" si="12">SUM(D25:E25)</f>
        <v>181</v>
      </c>
      <c r="H25">
        <f>D$19*$F25/$F$19</f>
        <v>49.23575129533679</v>
      </c>
      <c r="I25">
        <f>E$19*$F25/$F$19</f>
        <v>131.7642487046632</v>
      </c>
      <c r="K25">
        <f t="shared" ref="K25:L25" si="13">(D25-H25)^2/H25</f>
        <v>0.2126521109116366</v>
      </c>
      <c r="L25">
        <f t="shared" si="13"/>
        <v>7.9460753187622579E-2</v>
      </c>
      <c r="N25">
        <f t="shared" ref="N25:O25" si="14">IF(D25&gt;0,D25*LN(D25/H25),0)</f>
        <v>-3.1270163115934704</v>
      </c>
      <c r="O25">
        <f t="shared" si="14"/>
        <v>3.2751603859980016</v>
      </c>
    </row>
    <row r="26" spans="3:15" x14ac:dyDescent="0.25">
      <c r="D26" s="7">
        <f>SUM(D24:D25)</f>
        <v>105</v>
      </c>
      <c r="E26" s="7">
        <f>SUM(E24:E25)</f>
        <v>281</v>
      </c>
      <c r="F26" s="7">
        <f>SUM(F24:F25)</f>
        <v>386</v>
      </c>
    </row>
    <row r="27" spans="3:15" x14ac:dyDescent="0.25">
      <c r="J27" t="s">
        <v>35</v>
      </c>
      <c r="K27">
        <f>SUM(K24:L26)</f>
        <v>0.55002714898689775</v>
      </c>
      <c r="M27" t="s">
        <v>36</v>
      </c>
      <c r="N27">
        <f>2*SUM(N24:O26)</f>
        <v>0.55118533830998651</v>
      </c>
    </row>
    <row r="28" spans="3:15" x14ac:dyDescent="0.25">
      <c r="J28" t="s">
        <v>6</v>
      </c>
      <c r="K28">
        <v>1</v>
      </c>
      <c r="M28" t="s">
        <v>6</v>
      </c>
      <c r="N28">
        <v>1</v>
      </c>
    </row>
    <row r="29" spans="3:15" x14ac:dyDescent="0.25">
      <c r="J29" t="s">
        <v>7</v>
      </c>
      <c r="K29">
        <f>CHIDIST(K27,K28)</f>
        <v>0.458306601285145</v>
      </c>
      <c r="M29" t="s">
        <v>7</v>
      </c>
      <c r="N29">
        <f>CHIDIST(N27,N28)</f>
        <v>0.45783376965783451</v>
      </c>
    </row>
    <row r="30" spans="3:15" x14ac:dyDescent="0.25">
      <c r="C30" s="4" t="s">
        <v>32</v>
      </c>
      <c r="D30" s="6">
        <f>D17/$F$19</f>
        <v>0.16321243523316062</v>
      </c>
      <c r="E30" s="6">
        <f>E17/$F$19</f>
        <v>0.62176165803108807</v>
      </c>
    </row>
    <row r="31" spans="3:15" x14ac:dyDescent="0.25">
      <c r="C31" s="4" t="s">
        <v>33</v>
      </c>
      <c r="D31" s="6">
        <f>D18/$F$19</f>
        <v>0.10880829015544041</v>
      </c>
      <c r="E31" s="6">
        <f>E18/$F$19</f>
        <v>0.10621761658031088</v>
      </c>
    </row>
    <row r="36" spans="4:5" x14ac:dyDescent="0.25">
      <c r="D36" s="6"/>
      <c r="E36" s="6"/>
    </row>
    <row r="37" spans="4:5" x14ac:dyDescent="0.25">
      <c r="D37" s="6">
        <f>D24/$F$19</f>
        <v>0.15284974093264247</v>
      </c>
      <c r="E37" s="6">
        <f>E24/$F$19</f>
        <v>0.37823834196891193</v>
      </c>
    </row>
    <row r="38" spans="4:5" x14ac:dyDescent="0.25">
      <c r="D38" s="6">
        <f>D25/$F$19</f>
        <v>0.11917098445595854</v>
      </c>
      <c r="E38" s="6">
        <f>E25/$F$19</f>
        <v>0.34974093264248707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T7" sqref="T7:U8"/>
    </sheetView>
  </sheetViews>
  <sheetFormatPr defaultRowHeight="15" x14ac:dyDescent="0.25"/>
  <cols>
    <col min="2" max="2" width="12.28515625" customWidth="1"/>
    <col min="20" max="20" width="8.5703125" customWidth="1"/>
  </cols>
  <sheetData>
    <row r="1" spans="1:2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  <c r="T1" t="s">
        <v>18</v>
      </c>
      <c r="U1" t="s">
        <v>19</v>
      </c>
    </row>
    <row r="2" spans="1:22" x14ac:dyDescent="0.25">
      <c r="B2" t="s">
        <v>0</v>
      </c>
      <c r="C2">
        <v>363</v>
      </c>
      <c r="D2">
        <v>118</v>
      </c>
      <c r="E2">
        <v>55</v>
      </c>
      <c r="F2">
        <v>50</v>
      </c>
      <c r="G2">
        <v>46</v>
      </c>
      <c r="H2">
        <v>49</v>
      </c>
      <c r="I2">
        <v>28</v>
      </c>
      <c r="J2">
        <v>13</v>
      </c>
      <c r="K2">
        <f>SUM(C2:J2)</f>
        <v>722</v>
      </c>
      <c r="S2" t="s">
        <v>0</v>
      </c>
      <c r="T2">
        <v>614</v>
      </c>
      <c r="U2">
        <v>108</v>
      </c>
      <c r="V2">
        <f>SUM(T2:U2)</f>
        <v>722</v>
      </c>
    </row>
    <row r="3" spans="1:22" x14ac:dyDescent="0.25">
      <c r="B3" t="s">
        <v>4</v>
      </c>
      <c r="C3">
        <v>265</v>
      </c>
      <c r="D3">
        <v>122</v>
      </c>
      <c r="E3">
        <v>56</v>
      </c>
      <c r="F3">
        <v>65</v>
      </c>
      <c r="G3">
        <v>52</v>
      </c>
      <c r="H3">
        <v>46</v>
      </c>
      <c r="I3">
        <v>28</v>
      </c>
      <c r="J3">
        <v>19</v>
      </c>
      <c r="K3">
        <f t="shared" ref="K3:K5" si="0">SUM(C3:J3)</f>
        <v>653</v>
      </c>
      <c r="S3" t="s">
        <v>4</v>
      </c>
      <c r="T3">
        <v>478</v>
      </c>
      <c r="U3">
        <v>175</v>
      </c>
      <c r="V3">
        <f t="shared" ref="V3:V5" si="1">SUM(T3:U3)</f>
        <v>653</v>
      </c>
    </row>
    <row r="4" spans="1:22" x14ac:dyDescent="0.25">
      <c r="B4" t="s">
        <v>1</v>
      </c>
      <c r="C4">
        <v>224</v>
      </c>
      <c r="D4">
        <v>95</v>
      </c>
      <c r="E4">
        <v>63</v>
      </c>
      <c r="F4">
        <v>56</v>
      </c>
      <c r="G4">
        <v>56</v>
      </c>
      <c r="H4">
        <v>75</v>
      </c>
      <c r="I4">
        <v>39</v>
      </c>
      <c r="J4">
        <v>43</v>
      </c>
      <c r="K4">
        <f t="shared" si="0"/>
        <v>651</v>
      </c>
      <c r="S4" t="s">
        <v>1</v>
      </c>
      <c r="T4">
        <v>499</v>
      </c>
      <c r="U4">
        <v>152</v>
      </c>
      <c r="V4">
        <f t="shared" si="1"/>
        <v>651</v>
      </c>
    </row>
    <row r="5" spans="1:22" x14ac:dyDescent="0.25">
      <c r="B5" t="s">
        <v>2</v>
      </c>
      <c r="C5">
        <f>SUM(C2:C4)</f>
        <v>852</v>
      </c>
      <c r="D5">
        <f t="shared" ref="D5:J5" si="2">SUM(D2:D4)</f>
        <v>335</v>
      </c>
      <c r="E5">
        <f t="shared" si="2"/>
        <v>174</v>
      </c>
      <c r="F5">
        <f t="shared" si="2"/>
        <v>171</v>
      </c>
      <c r="G5">
        <f t="shared" si="2"/>
        <v>154</v>
      </c>
      <c r="H5">
        <f t="shared" si="2"/>
        <v>170</v>
      </c>
      <c r="I5">
        <f t="shared" si="2"/>
        <v>95</v>
      </c>
      <c r="J5">
        <f t="shared" si="2"/>
        <v>75</v>
      </c>
      <c r="K5">
        <f t="shared" si="0"/>
        <v>2026</v>
      </c>
      <c r="T5">
        <f>SUM(T2:T4)</f>
        <v>1591</v>
      </c>
      <c r="U5">
        <f>SUM(U2:U4)</f>
        <v>435</v>
      </c>
      <c r="V5">
        <f t="shared" si="1"/>
        <v>2026</v>
      </c>
    </row>
    <row r="7" spans="1:22" x14ac:dyDescent="0.25">
      <c r="A7" t="s">
        <v>14</v>
      </c>
      <c r="B7" t="str">
        <f>B2</f>
        <v>Strong</v>
      </c>
      <c r="C7" s="4">
        <f>C2/$K2</f>
        <v>0.50277008310249305</v>
      </c>
      <c r="D7" s="4">
        <f t="shared" ref="D7:J7" si="3">D2/$K2</f>
        <v>0.16343490304709141</v>
      </c>
      <c r="E7" s="4">
        <f t="shared" si="3"/>
        <v>7.6177285318559551E-2</v>
      </c>
      <c r="F7" s="4">
        <f t="shared" si="3"/>
        <v>6.9252077562326875E-2</v>
      </c>
      <c r="G7" s="4">
        <f t="shared" si="3"/>
        <v>6.3711911357340723E-2</v>
      </c>
      <c r="H7" s="4">
        <f t="shared" si="3"/>
        <v>6.7867036011080337E-2</v>
      </c>
      <c r="I7" s="4">
        <f t="shared" si="3"/>
        <v>3.8781163434903045E-2</v>
      </c>
      <c r="J7" s="4">
        <f t="shared" si="3"/>
        <v>1.8005540166204988E-2</v>
      </c>
      <c r="T7">
        <f>T$5*$V2/$V$5</f>
        <v>566.98025666337617</v>
      </c>
      <c r="U7">
        <f>U$5*$V2/$V$5</f>
        <v>155.01974333662389</v>
      </c>
    </row>
    <row r="8" spans="1:22" x14ac:dyDescent="0.25">
      <c r="B8" t="str">
        <f t="shared" ref="B8:B9" si="4">B3</f>
        <v>Weak</v>
      </c>
      <c r="C8" s="4">
        <f t="shared" ref="C8:J8" si="5">C3/$K3</f>
        <v>0.40581929555895863</v>
      </c>
      <c r="D8" s="4">
        <f t="shared" si="5"/>
        <v>0.18683001531393567</v>
      </c>
      <c r="E8" s="4">
        <f t="shared" si="5"/>
        <v>8.575803981623277E-2</v>
      </c>
      <c r="F8" s="4">
        <f t="shared" si="5"/>
        <v>9.9540581929555894E-2</v>
      </c>
      <c r="G8" s="4">
        <f t="shared" si="5"/>
        <v>7.9632465543644712E-2</v>
      </c>
      <c r="H8" s="4">
        <f t="shared" si="5"/>
        <v>7.0444104134762639E-2</v>
      </c>
      <c r="I8" s="4">
        <f t="shared" si="5"/>
        <v>4.2879019908116385E-2</v>
      </c>
      <c r="J8" s="4">
        <f t="shared" si="5"/>
        <v>2.9096477794793262E-2</v>
      </c>
      <c r="T8">
        <f t="shared" ref="T8:U8" si="6">T$5*$V3/$V$5</f>
        <v>512.79516288252717</v>
      </c>
      <c r="U8">
        <f t="shared" si="6"/>
        <v>140.20483711747286</v>
      </c>
    </row>
    <row r="9" spans="1:22" x14ac:dyDescent="0.25">
      <c r="B9" t="str">
        <f t="shared" si="4"/>
        <v>Very Weak</v>
      </c>
      <c r="C9" s="4">
        <f t="shared" ref="C9:J9" si="7">C4/$K4</f>
        <v>0.34408602150537637</v>
      </c>
      <c r="D9" s="4">
        <f t="shared" si="7"/>
        <v>0.14592933947772657</v>
      </c>
      <c r="E9" s="4">
        <f t="shared" si="7"/>
        <v>9.6774193548387094E-2</v>
      </c>
      <c r="F9" s="4">
        <f t="shared" si="7"/>
        <v>8.6021505376344093E-2</v>
      </c>
      <c r="G9" s="4">
        <f t="shared" si="7"/>
        <v>8.6021505376344093E-2</v>
      </c>
      <c r="H9" s="4">
        <f t="shared" si="7"/>
        <v>0.1152073732718894</v>
      </c>
      <c r="I9" s="4">
        <f t="shared" si="7"/>
        <v>5.9907834101382486E-2</v>
      </c>
      <c r="J9" s="4">
        <f t="shared" si="7"/>
        <v>6.6052227342549924E-2</v>
      </c>
      <c r="T9">
        <f t="shared" ref="T9:U9" si="8">T$5*$V4/$V$5</f>
        <v>511.22458045409672</v>
      </c>
      <c r="U9">
        <f t="shared" si="8"/>
        <v>139.77541954590325</v>
      </c>
    </row>
    <row r="11" spans="1:22" x14ac:dyDescent="0.25">
      <c r="A11" t="s">
        <v>13</v>
      </c>
      <c r="C11">
        <f>C7</f>
        <v>0.50277008310249305</v>
      </c>
      <c r="D11">
        <f>C11+D7</f>
        <v>0.66620498614958445</v>
      </c>
      <c r="E11">
        <f t="shared" ref="E11:J11" si="9">D11+E7</f>
        <v>0.74238227146814406</v>
      </c>
      <c r="F11">
        <f t="shared" si="9"/>
        <v>0.81163434903047094</v>
      </c>
      <c r="G11">
        <f t="shared" si="9"/>
        <v>0.87534626038781171</v>
      </c>
      <c r="H11">
        <f t="shared" si="9"/>
        <v>0.94321329639889206</v>
      </c>
      <c r="I11">
        <f t="shared" si="9"/>
        <v>0.98199445983379507</v>
      </c>
      <c r="J11">
        <f t="shared" si="9"/>
        <v>1</v>
      </c>
      <c r="T11">
        <f t="shared" ref="T11:U13" si="10">2*T2*LN(T2/T7)</f>
        <v>97.835307350493949</v>
      </c>
      <c r="U11">
        <f t="shared" si="10"/>
        <v>-78.066991738511007</v>
      </c>
    </row>
    <row r="12" spans="1:22" x14ac:dyDescent="0.25">
      <c r="C12">
        <f t="shared" ref="C12:C13" si="11">C8</f>
        <v>0.40581929555895863</v>
      </c>
      <c r="D12">
        <f t="shared" ref="D12:J12" si="12">C12+D8</f>
        <v>0.5926493108728943</v>
      </c>
      <c r="E12">
        <f t="shared" si="12"/>
        <v>0.67840735068912705</v>
      </c>
      <c r="F12">
        <f t="shared" si="12"/>
        <v>0.77794793261868289</v>
      </c>
      <c r="G12">
        <f t="shared" si="12"/>
        <v>0.85758039816232756</v>
      </c>
      <c r="H12">
        <f t="shared" si="12"/>
        <v>0.92802450229709021</v>
      </c>
      <c r="I12">
        <f t="shared" si="12"/>
        <v>0.97090352220520659</v>
      </c>
      <c r="J12">
        <f t="shared" si="12"/>
        <v>0.99999999999999989</v>
      </c>
      <c r="T12">
        <f t="shared" si="10"/>
        <v>-67.174047740311451</v>
      </c>
      <c r="U12">
        <f t="shared" si="10"/>
        <v>77.58852442845965</v>
      </c>
    </row>
    <row r="13" spans="1:22" x14ac:dyDescent="0.25">
      <c r="C13">
        <f t="shared" si="11"/>
        <v>0.34408602150537637</v>
      </c>
      <c r="D13">
        <f t="shared" ref="D13:J13" si="13">C13+D9</f>
        <v>0.49001536098310294</v>
      </c>
      <c r="E13">
        <f t="shared" si="13"/>
        <v>0.58678955453149007</v>
      </c>
      <c r="F13">
        <f t="shared" si="13"/>
        <v>0.67281105990783419</v>
      </c>
      <c r="G13">
        <f t="shared" si="13"/>
        <v>0.75883256528417831</v>
      </c>
      <c r="H13">
        <f t="shared" si="13"/>
        <v>0.87403993855606776</v>
      </c>
      <c r="I13">
        <f t="shared" si="13"/>
        <v>0.93394777265745021</v>
      </c>
      <c r="J13">
        <f t="shared" si="13"/>
        <v>1.0000000000000002</v>
      </c>
      <c r="T13">
        <f t="shared" si="10"/>
        <v>-24.154484206236315</v>
      </c>
      <c r="U13">
        <f t="shared" si="10"/>
        <v>25.48843383672618</v>
      </c>
    </row>
    <row r="15" spans="1:22" x14ac:dyDescent="0.25">
      <c r="A15" t="s">
        <v>15</v>
      </c>
      <c r="C15">
        <f>(1-C7)/7</f>
        <v>7.1032845271072426E-2</v>
      </c>
      <c r="D15">
        <f t="shared" ref="D15:J15" si="14">(1-D7)/7</f>
        <v>0.11950929956470123</v>
      </c>
      <c r="E15">
        <f t="shared" si="14"/>
        <v>0.13197467352592004</v>
      </c>
      <c r="F15">
        <f t="shared" si="14"/>
        <v>0.1329639889196676</v>
      </c>
      <c r="G15">
        <f t="shared" si="14"/>
        <v>0.1337554412346656</v>
      </c>
      <c r="H15">
        <f t="shared" si="14"/>
        <v>0.1331618519984171</v>
      </c>
      <c r="I15">
        <f t="shared" si="14"/>
        <v>0.13731697665215672</v>
      </c>
      <c r="J15">
        <f t="shared" si="14"/>
        <v>0.14028492283339927</v>
      </c>
    </row>
    <row r="16" spans="1:22" x14ac:dyDescent="0.25">
      <c r="C16">
        <f t="shared" ref="C16:J17" si="15">(1-C8)/7</f>
        <v>8.4882957777291629E-2</v>
      </c>
      <c r="D16">
        <f t="shared" si="15"/>
        <v>0.11616714066943776</v>
      </c>
      <c r="E16">
        <f t="shared" si="15"/>
        <v>0.13060599431196676</v>
      </c>
      <c r="F16">
        <f t="shared" si="15"/>
        <v>0.12863705972434916</v>
      </c>
      <c r="G16">
        <f t="shared" si="15"/>
        <v>0.13148107635090792</v>
      </c>
      <c r="H16">
        <f t="shared" si="15"/>
        <v>0.13279369940931962</v>
      </c>
      <c r="I16">
        <f t="shared" si="15"/>
        <v>0.13673156858455479</v>
      </c>
      <c r="J16">
        <f t="shared" si="15"/>
        <v>0.13870050317217239</v>
      </c>
    </row>
    <row r="17" spans="1:20" x14ac:dyDescent="0.25">
      <c r="C17">
        <f t="shared" si="15"/>
        <v>9.3701996927803372E-2</v>
      </c>
      <c r="D17">
        <f t="shared" si="15"/>
        <v>0.12201009436032477</v>
      </c>
      <c r="E17">
        <f t="shared" si="15"/>
        <v>0.12903225806451613</v>
      </c>
      <c r="F17">
        <f t="shared" si="15"/>
        <v>0.13056835637480799</v>
      </c>
      <c r="G17">
        <f t="shared" si="15"/>
        <v>0.13056835637480799</v>
      </c>
      <c r="H17">
        <f t="shared" si="15"/>
        <v>0.12639894667544435</v>
      </c>
      <c r="I17">
        <f t="shared" si="15"/>
        <v>0.13429888084265965</v>
      </c>
      <c r="J17">
        <f t="shared" si="15"/>
        <v>0.13342111037963572</v>
      </c>
      <c r="S17" t="s">
        <v>5</v>
      </c>
      <c r="T17">
        <f>SUM(T11:U13)</f>
        <v>31.516741930621006</v>
      </c>
    </row>
    <row r="18" spans="1:20" x14ac:dyDescent="0.25">
      <c r="L18">
        <v>0</v>
      </c>
      <c r="M18">
        <v>1</v>
      </c>
      <c r="S18" t="s">
        <v>6</v>
      </c>
      <c r="T18">
        <v>2</v>
      </c>
    </row>
    <row r="19" spans="1:20" x14ac:dyDescent="0.25">
      <c r="A19" t="s">
        <v>16</v>
      </c>
      <c r="C19">
        <f>C15</f>
        <v>7.1032845271072426E-2</v>
      </c>
      <c r="D19">
        <f>C19+D15</f>
        <v>0.19054214483577364</v>
      </c>
      <c r="E19">
        <f t="shared" ref="E19:J19" si="16">D19+E15</f>
        <v>0.32251681836169366</v>
      </c>
      <c r="F19">
        <f t="shared" si="16"/>
        <v>0.45548080728136126</v>
      </c>
      <c r="G19">
        <f t="shared" si="16"/>
        <v>0.58923624851602685</v>
      </c>
      <c r="H19">
        <f t="shared" si="16"/>
        <v>0.72239810051444397</v>
      </c>
      <c r="I19">
        <f t="shared" si="16"/>
        <v>0.85971507716660067</v>
      </c>
      <c r="J19">
        <f t="shared" si="16"/>
        <v>1</v>
      </c>
      <c r="L19">
        <v>0</v>
      </c>
      <c r="M19">
        <v>1</v>
      </c>
      <c r="S19" t="s">
        <v>7</v>
      </c>
      <c r="T19">
        <f>CHIDIST(T17,T18)</f>
        <v>1.4329348527178669E-7</v>
      </c>
    </row>
    <row r="20" spans="1:20" x14ac:dyDescent="0.25">
      <c r="C20">
        <f t="shared" ref="C20:C21" si="17">C16</f>
        <v>8.4882957777291629E-2</v>
      </c>
      <c r="D20">
        <f t="shared" ref="D20:J20" si="18">C20+D16</f>
        <v>0.20105009844672939</v>
      </c>
      <c r="E20">
        <f t="shared" si="18"/>
        <v>0.33165609275869612</v>
      </c>
      <c r="F20">
        <f t="shared" si="18"/>
        <v>0.46029315248304525</v>
      </c>
      <c r="G20">
        <f t="shared" si="18"/>
        <v>0.59177422883395314</v>
      </c>
      <c r="H20">
        <f t="shared" si="18"/>
        <v>0.72456792824327276</v>
      </c>
      <c r="I20">
        <f t="shared" si="18"/>
        <v>0.86129949682782758</v>
      </c>
      <c r="J20">
        <f t="shared" si="18"/>
        <v>1</v>
      </c>
    </row>
    <row r="21" spans="1:20" x14ac:dyDescent="0.25">
      <c r="C21">
        <f t="shared" si="17"/>
        <v>9.3701996927803372E-2</v>
      </c>
      <c r="D21">
        <f t="shared" ref="D21:J21" si="19">C21+D17</f>
        <v>0.21571209128812813</v>
      </c>
      <c r="E21">
        <f t="shared" si="19"/>
        <v>0.34474434935264425</v>
      </c>
      <c r="F21">
        <f t="shared" si="19"/>
        <v>0.47531270572745221</v>
      </c>
      <c r="G21">
        <f t="shared" si="19"/>
        <v>0.60588106210226023</v>
      </c>
      <c r="H21">
        <f t="shared" si="19"/>
        <v>0.73228000877770461</v>
      </c>
      <c r="I21">
        <f t="shared" si="19"/>
        <v>0.86657888962036422</v>
      </c>
      <c r="J21">
        <f t="shared" si="19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K2" sqref="K2:K4"/>
    </sheetView>
  </sheetViews>
  <sheetFormatPr defaultRowHeight="15" x14ac:dyDescent="0.25"/>
  <cols>
    <col min="2" max="2" width="12.28515625" customWidth="1"/>
  </cols>
  <sheetData>
    <row r="1" spans="1:1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</row>
    <row r="2" spans="1:11" x14ac:dyDescent="0.25">
      <c r="B2" t="s">
        <v>0</v>
      </c>
      <c r="C2">
        <f>ROC!C2-'NC ROC'!C2</f>
        <v>337</v>
      </c>
      <c r="D2">
        <f>ROC!D2-'NC ROC'!D2</f>
        <v>97</v>
      </c>
      <c r="E2">
        <f>ROC!E2-'NC ROC'!E2</f>
        <v>45</v>
      </c>
      <c r="F2">
        <f>ROC!F2-'NC ROC'!F2</f>
        <v>42</v>
      </c>
      <c r="G2">
        <f>ROC!G2-'NC ROC'!G2</f>
        <v>37</v>
      </c>
      <c r="H2">
        <f>ROC!H2-'NC ROC'!H2</f>
        <v>30</v>
      </c>
      <c r="I2">
        <f>ROC!I2-'NC ROC'!I2</f>
        <v>17</v>
      </c>
      <c r="J2">
        <f>ROC!J2-'NC ROC'!J2</f>
        <v>9</v>
      </c>
      <c r="K2">
        <f>SUM(C2:J2)</f>
        <v>614</v>
      </c>
    </row>
    <row r="3" spans="1:11" x14ac:dyDescent="0.25">
      <c r="B3" t="s">
        <v>4</v>
      </c>
      <c r="C3">
        <f>ROC!C3-'NC ROC'!C3</f>
        <v>220</v>
      </c>
      <c r="D3">
        <f>ROC!D3-'NC ROC'!D3</f>
        <v>90</v>
      </c>
      <c r="E3">
        <f>ROC!E3-'NC ROC'!E3</f>
        <v>35</v>
      </c>
      <c r="F3">
        <f>ROC!F3-'NC ROC'!F3</f>
        <v>45</v>
      </c>
      <c r="G3">
        <f>ROC!G3-'NC ROC'!G3</f>
        <v>39</v>
      </c>
      <c r="H3">
        <f>ROC!H3-'NC ROC'!H3</f>
        <v>26</v>
      </c>
      <c r="I3">
        <f>ROC!I3-'NC ROC'!I3</f>
        <v>15</v>
      </c>
      <c r="J3">
        <f>ROC!J3-'NC ROC'!J3</f>
        <v>8</v>
      </c>
      <c r="K3">
        <f t="shared" ref="K3:K5" si="0">SUM(C3:J3)</f>
        <v>478</v>
      </c>
    </row>
    <row r="4" spans="1:11" x14ac:dyDescent="0.25">
      <c r="B4" t="s">
        <v>1</v>
      </c>
      <c r="C4">
        <f>ROC!C4-'NC ROC'!C4</f>
        <v>193</v>
      </c>
      <c r="D4">
        <f>ROC!D4-'NC ROC'!D4</f>
        <v>65</v>
      </c>
      <c r="E4">
        <f>ROC!E4-'NC ROC'!E4</f>
        <v>46</v>
      </c>
      <c r="F4">
        <f>ROC!F4-'NC ROC'!F4</f>
        <v>30</v>
      </c>
      <c r="G4">
        <f>ROC!G4-'NC ROC'!G4</f>
        <v>39</v>
      </c>
      <c r="H4">
        <f>ROC!H4-'NC ROC'!H4</f>
        <v>62</v>
      </c>
      <c r="I4">
        <f>ROC!I4-'NC ROC'!I4</f>
        <v>30</v>
      </c>
      <c r="J4">
        <f>ROC!J4-'NC ROC'!J4</f>
        <v>34</v>
      </c>
      <c r="K4">
        <f t="shared" si="0"/>
        <v>499</v>
      </c>
    </row>
    <row r="5" spans="1:11" x14ac:dyDescent="0.25">
      <c r="B5" t="s">
        <v>2</v>
      </c>
      <c r="C5">
        <f>SUM(C2:C4)</f>
        <v>750</v>
      </c>
      <c r="D5">
        <f t="shared" ref="D5:J5" si="1">SUM(D2:D4)</f>
        <v>252</v>
      </c>
      <c r="E5">
        <f t="shared" si="1"/>
        <v>126</v>
      </c>
      <c r="F5">
        <f t="shared" si="1"/>
        <v>117</v>
      </c>
      <c r="G5">
        <f t="shared" si="1"/>
        <v>115</v>
      </c>
      <c r="H5">
        <f t="shared" si="1"/>
        <v>118</v>
      </c>
      <c r="I5">
        <f t="shared" si="1"/>
        <v>62</v>
      </c>
      <c r="J5">
        <f t="shared" si="1"/>
        <v>51</v>
      </c>
      <c r="K5">
        <f t="shared" si="0"/>
        <v>1591</v>
      </c>
    </row>
    <row r="7" spans="1:11" x14ac:dyDescent="0.25">
      <c r="A7" t="s">
        <v>14</v>
      </c>
      <c r="B7" t="str">
        <f>B2</f>
        <v>Strong</v>
      </c>
      <c r="C7" s="4">
        <f>C2/$K2</f>
        <v>0.54885993485342022</v>
      </c>
      <c r="D7" s="4">
        <f t="shared" ref="D7:J7" si="2">D2/$K2</f>
        <v>0.15798045602605862</v>
      </c>
      <c r="E7" s="4">
        <f t="shared" si="2"/>
        <v>7.3289902280130298E-2</v>
      </c>
      <c r="F7" s="4">
        <f t="shared" si="2"/>
        <v>6.8403908794788276E-2</v>
      </c>
      <c r="G7" s="4">
        <f t="shared" si="2"/>
        <v>6.026058631921824E-2</v>
      </c>
      <c r="H7" s="4">
        <f t="shared" si="2"/>
        <v>4.8859934853420196E-2</v>
      </c>
      <c r="I7" s="4">
        <f t="shared" si="2"/>
        <v>2.7687296416938109E-2</v>
      </c>
      <c r="J7" s="4">
        <f t="shared" si="2"/>
        <v>1.4657980456026058E-2</v>
      </c>
    </row>
    <row r="8" spans="1:11" x14ac:dyDescent="0.25">
      <c r="B8" t="str">
        <f t="shared" ref="B8:B9" si="3">B3</f>
        <v>Weak</v>
      </c>
      <c r="C8" s="4">
        <f t="shared" ref="C8:J9" si="4">C3/$K3</f>
        <v>0.46025104602510458</v>
      </c>
      <c r="D8" s="4">
        <f t="shared" si="4"/>
        <v>0.18828451882845187</v>
      </c>
      <c r="E8" s="4">
        <f t="shared" si="4"/>
        <v>7.3221757322175729E-2</v>
      </c>
      <c r="F8" s="4">
        <f t="shared" si="4"/>
        <v>9.4142259414225937E-2</v>
      </c>
      <c r="G8" s="4">
        <f t="shared" si="4"/>
        <v>8.1589958158995821E-2</v>
      </c>
      <c r="H8" s="4">
        <f t="shared" si="4"/>
        <v>5.4393305439330547E-2</v>
      </c>
      <c r="I8" s="4">
        <f t="shared" si="4"/>
        <v>3.1380753138075312E-2</v>
      </c>
      <c r="J8" s="4">
        <f t="shared" si="4"/>
        <v>1.6736401673640166E-2</v>
      </c>
    </row>
    <row r="9" spans="1:11" x14ac:dyDescent="0.25">
      <c r="B9" t="str">
        <f t="shared" si="3"/>
        <v>Very Weak</v>
      </c>
      <c r="C9" s="4">
        <f t="shared" si="4"/>
        <v>0.38677354709418837</v>
      </c>
      <c r="D9" s="4">
        <f t="shared" si="4"/>
        <v>0.13026052104208416</v>
      </c>
      <c r="E9" s="4">
        <f t="shared" si="4"/>
        <v>9.2184368737474945E-2</v>
      </c>
      <c r="F9" s="4">
        <f t="shared" si="4"/>
        <v>6.0120240480961921E-2</v>
      </c>
      <c r="G9" s="4">
        <f t="shared" si="4"/>
        <v>7.8156312625250496E-2</v>
      </c>
      <c r="H9" s="4">
        <f t="shared" si="4"/>
        <v>0.12424849699398798</v>
      </c>
      <c r="I9" s="4">
        <f t="shared" si="4"/>
        <v>6.0120240480961921E-2</v>
      </c>
      <c r="J9" s="4">
        <f t="shared" si="4"/>
        <v>6.8136272545090179E-2</v>
      </c>
    </row>
    <row r="11" spans="1:11" x14ac:dyDescent="0.25">
      <c r="A11" t="s">
        <v>13</v>
      </c>
      <c r="C11">
        <f>C7</f>
        <v>0.54885993485342022</v>
      </c>
      <c r="D11">
        <f>C11+D7</f>
        <v>0.70684039087947881</v>
      </c>
      <c r="E11">
        <f t="shared" ref="E11:J11" si="5">D11+E7</f>
        <v>0.78013029315960913</v>
      </c>
      <c r="F11">
        <f t="shared" si="5"/>
        <v>0.84853420195439744</v>
      </c>
      <c r="G11">
        <f t="shared" si="5"/>
        <v>0.90879478827361571</v>
      </c>
      <c r="H11">
        <f t="shared" si="5"/>
        <v>0.95765472312703592</v>
      </c>
      <c r="I11">
        <f t="shared" si="5"/>
        <v>0.98534201954397405</v>
      </c>
      <c r="J11">
        <f t="shared" si="5"/>
        <v>1</v>
      </c>
    </row>
    <row r="12" spans="1:11" x14ac:dyDescent="0.25">
      <c r="C12">
        <f t="shared" ref="C12:C13" si="6">C8</f>
        <v>0.46025104602510458</v>
      </c>
      <c r="D12">
        <f t="shared" ref="D12:J13" si="7">C12+D8</f>
        <v>0.64853556485355646</v>
      </c>
      <c r="E12">
        <f t="shared" si="7"/>
        <v>0.72175732217573219</v>
      </c>
      <c r="F12">
        <f t="shared" si="7"/>
        <v>0.81589958158995812</v>
      </c>
      <c r="G12">
        <f t="shared" si="7"/>
        <v>0.89748953974895396</v>
      </c>
      <c r="H12">
        <f t="shared" si="7"/>
        <v>0.95188284518828448</v>
      </c>
      <c r="I12">
        <f t="shared" si="7"/>
        <v>0.98326359832635979</v>
      </c>
      <c r="J12">
        <f t="shared" si="7"/>
        <v>1</v>
      </c>
    </row>
    <row r="13" spans="1:11" x14ac:dyDescent="0.25">
      <c r="C13">
        <f t="shared" si="6"/>
        <v>0.38677354709418837</v>
      </c>
      <c r="D13">
        <f t="shared" si="7"/>
        <v>0.51703406813627251</v>
      </c>
      <c r="E13">
        <f t="shared" si="7"/>
        <v>0.60921843687374744</v>
      </c>
      <c r="F13">
        <f t="shared" si="7"/>
        <v>0.66933867735470931</v>
      </c>
      <c r="G13">
        <f t="shared" si="7"/>
        <v>0.74749498997995978</v>
      </c>
      <c r="H13">
        <f t="shared" si="7"/>
        <v>0.87174348697394777</v>
      </c>
      <c r="I13">
        <f t="shared" si="7"/>
        <v>0.93186372745490964</v>
      </c>
      <c r="J13">
        <f t="shared" si="7"/>
        <v>0.99999999999999978</v>
      </c>
    </row>
    <row r="15" spans="1:11" x14ac:dyDescent="0.25">
      <c r="A15" t="s">
        <v>15</v>
      </c>
      <c r="C15">
        <f>(1-C7)/7</f>
        <v>6.4448580735225677E-2</v>
      </c>
      <c r="D15">
        <f t="shared" ref="D15:J15" si="8">(1-D7)/7</f>
        <v>0.12028850628199163</v>
      </c>
      <c r="E15">
        <f t="shared" si="8"/>
        <v>0.13238715681712424</v>
      </c>
      <c r="F15">
        <f t="shared" si="8"/>
        <v>0.13308515588645881</v>
      </c>
      <c r="G15">
        <f t="shared" si="8"/>
        <v>0.13424848766868311</v>
      </c>
      <c r="H15">
        <f t="shared" si="8"/>
        <v>0.13587715216379712</v>
      </c>
      <c r="I15">
        <f t="shared" si="8"/>
        <v>0.13890181479758026</v>
      </c>
      <c r="J15">
        <f t="shared" si="8"/>
        <v>0.14076314564913914</v>
      </c>
    </row>
    <row r="16" spans="1:11" x14ac:dyDescent="0.25">
      <c r="C16">
        <f t="shared" ref="C16:J17" si="9">(1-C8)/7</f>
        <v>7.710699342498506E-2</v>
      </c>
      <c r="D16">
        <f t="shared" si="9"/>
        <v>0.1159593544530783</v>
      </c>
      <c r="E16">
        <f t="shared" si="9"/>
        <v>0.13239689181111775</v>
      </c>
      <c r="F16">
        <f t="shared" si="9"/>
        <v>0.12940824865511058</v>
      </c>
      <c r="G16">
        <f t="shared" si="9"/>
        <v>0.13120143454871488</v>
      </c>
      <c r="H16">
        <f t="shared" si="9"/>
        <v>0.13508667065152422</v>
      </c>
      <c r="I16">
        <f t="shared" si="9"/>
        <v>0.1383741781231321</v>
      </c>
      <c r="J16">
        <f t="shared" si="9"/>
        <v>0.1404662283323371</v>
      </c>
    </row>
    <row r="17" spans="1:13" x14ac:dyDescent="0.25">
      <c r="C17">
        <f t="shared" si="9"/>
        <v>8.7603778986544506E-2</v>
      </c>
      <c r="D17">
        <f t="shared" si="9"/>
        <v>0.12424849699398798</v>
      </c>
      <c r="E17">
        <f t="shared" si="9"/>
        <v>0.12968794732321787</v>
      </c>
      <c r="F17">
        <f t="shared" si="9"/>
        <v>0.13426853707414829</v>
      </c>
      <c r="G17">
        <f t="shared" si="9"/>
        <v>0.13169195533924993</v>
      </c>
      <c r="H17">
        <f t="shared" si="9"/>
        <v>0.12510735757228744</v>
      </c>
      <c r="I17">
        <f t="shared" si="9"/>
        <v>0.13426853707414829</v>
      </c>
      <c r="J17">
        <f t="shared" si="9"/>
        <v>0.13312338963641571</v>
      </c>
    </row>
    <row r="18" spans="1:13" x14ac:dyDescent="0.25">
      <c r="L18">
        <v>0</v>
      </c>
      <c r="M18">
        <v>1</v>
      </c>
    </row>
    <row r="19" spans="1:13" x14ac:dyDescent="0.25">
      <c r="A19" t="s">
        <v>16</v>
      </c>
      <c r="C19">
        <f>C15</f>
        <v>6.4448580735225677E-2</v>
      </c>
      <c r="D19">
        <f>C19+D15</f>
        <v>0.18473708701721731</v>
      </c>
      <c r="E19">
        <f t="shared" ref="E19:J19" si="10">D19+E15</f>
        <v>0.31712424383434157</v>
      </c>
      <c r="F19">
        <f t="shared" si="10"/>
        <v>0.45020939972080037</v>
      </c>
      <c r="G19">
        <f t="shared" si="10"/>
        <v>0.58445788738948345</v>
      </c>
      <c r="H19">
        <f t="shared" si="10"/>
        <v>0.7203350395532806</v>
      </c>
      <c r="I19">
        <f t="shared" si="10"/>
        <v>0.85923685435086083</v>
      </c>
      <c r="J19">
        <f t="shared" si="10"/>
        <v>1</v>
      </c>
      <c r="L19">
        <v>0</v>
      </c>
      <c r="M19">
        <v>1</v>
      </c>
    </row>
    <row r="20" spans="1:13" x14ac:dyDescent="0.25">
      <c r="C20">
        <f t="shared" ref="C20:C21" si="11">C16</f>
        <v>7.710699342498506E-2</v>
      </c>
      <c r="D20">
        <f t="shared" ref="D20:J21" si="12">C20+D16</f>
        <v>0.19306634787806337</v>
      </c>
      <c r="E20">
        <f t="shared" si="12"/>
        <v>0.32546323968918112</v>
      </c>
      <c r="F20">
        <f t="shared" si="12"/>
        <v>0.4548714883442917</v>
      </c>
      <c r="G20">
        <f t="shared" si="12"/>
        <v>0.58607292289300661</v>
      </c>
      <c r="H20">
        <f t="shared" si="12"/>
        <v>0.72115959354453085</v>
      </c>
      <c r="I20">
        <f t="shared" si="12"/>
        <v>0.85953377166766298</v>
      </c>
      <c r="J20">
        <f t="shared" si="12"/>
        <v>1</v>
      </c>
    </row>
    <row r="21" spans="1:13" x14ac:dyDescent="0.25">
      <c r="C21">
        <f t="shared" si="11"/>
        <v>8.7603778986544506E-2</v>
      </c>
      <c r="D21">
        <f t="shared" si="12"/>
        <v>0.21185227598053247</v>
      </c>
      <c r="E21">
        <f t="shared" si="12"/>
        <v>0.34154022330375033</v>
      </c>
      <c r="F21">
        <f t="shared" si="12"/>
        <v>0.47580876037789865</v>
      </c>
      <c r="G21">
        <f t="shared" si="12"/>
        <v>0.60750071571714859</v>
      </c>
      <c r="H21">
        <f t="shared" si="12"/>
        <v>0.732608073289436</v>
      </c>
      <c r="I21">
        <f t="shared" si="12"/>
        <v>0.86687661036358432</v>
      </c>
      <c r="J21">
        <f t="shared" si="12"/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G2" workbookViewId="0">
      <selection activeCell="S24" sqref="S24"/>
    </sheetView>
  </sheetViews>
  <sheetFormatPr defaultRowHeight="15" x14ac:dyDescent="0.25"/>
  <cols>
    <col min="2" max="2" width="12.28515625" customWidth="1"/>
  </cols>
  <sheetData>
    <row r="1" spans="1:27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</row>
    <row r="2" spans="1:27" x14ac:dyDescent="0.25">
      <c r="B2" t="s">
        <v>0</v>
      </c>
      <c r="C2">
        <v>26</v>
      </c>
      <c r="D2">
        <v>21</v>
      </c>
      <c r="E2">
        <v>10</v>
      </c>
      <c r="F2">
        <v>8</v>
      </c>
      <c r="G2">
        <v>9</v>
      </c>
      <c r="H2">
        <v>19</v>
      </c>
      <c r="I2">
        <v>11</v>
      </c>
      <c r="J2">
        <v>4</v>
      </c>
      <c r="K2">
        <f>SUM(C2:J2)</f>
        <v>108</v>
      </c>
      <c r="S2">
        <f>C$5*$K2/$K$5</f>
        <v>25.324137931034482</v>
      </c>
      <c r="T2">
        <f t="shared" ref="T2:Z2" si="0">D$5*$K2/$K$5</f>
        <v>20.606896551724137</v>
      </c>
      <c r="U2">
        <f t="shared" si="0"/>
        <v>11.917241379310346</v>
      </c>
      <c r="V2">
        <f t="shared" si="0"/>
        <v>13.406896551724138</v>
      </c>
      <c r="W2">
        <f t="shared" si="0"/>
        <v>9.6827586206896559</v>
      </c>
      <c r="X2">
        <f t="shared" si="0"/>
        <v>12.910344827586206</v>
      </c>
      <c r="Y2">
        <f t="shared" si="0"/>
        <v>8.1931034482758616</v>
      </c>
      <c r="Z2">
        <f t="shared" si="0"/>
        <v>5.9586206896551728</v>
      </c>
    </row>
    <row r="3" spans="1:27" x14ac:dyDescent="0.25">
      <c r="B3" t="s">
        <v>4</v>
      </c>
      <c r="C3">
        <v>45</v>
      </c>
      <c r="D3">
        <v>32</v>
      </c>
      <c r="E3">
        <v>21</v>
      </c>
      <c r="F3">
        <v>20</v>
      </c>
      <c r="G3">
        <v>13</v>
      </c>
      <c r="H3">
        <v>20</v>
      </c>
      <c r="I3">
        <v>13</v>
      </c>
      <c r="J3">
        <v>11</v>
      </c>
      <c r="K3">
        <f t="shared" ref="K3:K5" si="1">SUM(C3:J3)</f>
        <v>175</v>
      </c>
      <c r="S3">
        <f t="shared" ref="S3:S4" si="2">C$5*$K3/$K$5</f>
        <v>41.03448275862069</v>
      </c>
      <c r="T3">
        <f t="shared" ref="T3:T4" si="3">D$5*$K3/$K$5</f>
        <v>33.390804597701148</v>
      </c>
      <c r="U3">
        <f t="shared" ref="U3:U4" si="4">E$5*$K3/$K$5</f>
        <v>19.310344827586206</v>
      </c>
      <c r="V3">
        <f t="shared" ref="V3:V4" si="5">F$5*$K3/$K$5</f>
        <v>21.724137931034484</v>
      </c>
      <c r="W3">
        <f t="shared" ref="W3:W4" si="6">G$5*$K3/$K$5</f>
        <v>15.689655172413794</v>
      </c>
      <c r="X3">
        <f t="shared" ref="X3:X4" si="7">H$5*$K3/$K$5</f>
        <v>20.919540229885058</v>
      </c>
      <c r="Y3">
        <f t="shared" ref="Y3:Y4" si="8">I$5*$K3/$K$5</f>
        <v>13.275862068965518</v>
      </c>
      <c r="Z3">
        <f t="shared" ref="Z3:Z4" si="9">J$5*$K3/$K$5</f>
        <v>9.6551724137931032</v>
      </c>
    </row>
    <row r="4" spans="1:27" x14ac:dyDescent="0.25">
      <c r="B4" t="s">
        <v>1</v>
      </c>
      <c r="C4">
        <v>31</v>
      </c>
      <c r="D4">
        <v>30</v>
      </c>
      <c r="E4">
        <v>17</v>
      </c>
      <c r="F4">
        <v>26</v>
      </c>
      <c r="G4">
        <v>17</v>
      </c>
      <c r="H4">
        <v>13</v>
      </c>
      <c r="I4">
        <v>9</v>
      </c>
      <c r="J4">
        <v>9</v>
      </c>
      <c r="K4">
        <f t="shared" si="1"/>
        <v>152</v>
      </c>
      <c r="S4">
        <f t="shared" si="2"/>
        <v>35.641379310344824</v>
      </c>
      <c r="T4">
        <f t="shared" si="3"/>
        <v>29.002298850574714</v>
      </c>
      <c r="U4">
        <f t="shared" si="4"/>
        <v>16.77241379310345</v>
      </c>
      <c r="V4">
        <f t="shared" si="5"/>
        <v>18.868965517241378</v>
      </c>
      <c r="W4">
        <f t="shared" si="6"/>
        <v>13.627586206896552</v>
      </c>
      <c r="X4">
        <f t="shared" si="7"/>
        <v>18.170114942528734</v>
      </c>
      <c r="Y4">
        <f t="shared" si="8"/>
        <v>11.531034482758621</v>
      </c>
      <c r="Z4">
        <f t="shared" si="9"/>
        <v>8.3862068965517249</v>
      </c>
    </row>
    <row r="5" spans="1:27" x14ac:dyDescent="0.25">
      <c r="B5" t="s">
        <v>2</v>
      </c>
      <c r="C5">
        <f>SUM(C2:C4)</f>
        <v>102</v>
      </c>
      <c r="D5">
        <f t="shared" ref="D5:J5" si="10">SUM(D2:D4)</f>
        <v>83</v>
      </c>
      <c r="E5">
        <f t="shared" si="10"/>
        <v>48</v>
      </c>
      <c r="F5">
        <f t="shared" si="10"/>
        <v>54</v>
      </c>
      <c r="G5">
        <f t="shared" si="10"/>
        <v>39</v>
      </c>
      <c r="H5">
        <f t="shared" si="10"/>
        <v>52</v>
      </c>
      <c r="I5">
        <f t="shared" si="10"/>
        <v>33</v>
      </c>
      <c r="J5">
        <f t="shared" si="10"/>
        <v>24</v>
      </c>
      <c r="K5">
        <f t="shared" si="1"/>
        <v>435</v>
      </c>
    </row>
    <row r="6" spans="1:27" x14ac:dyDescent="0.25">
      <c r="S6">
        <f>C2*LN(C2/S2)*2</f>
        <v>1.3696034924871217</v>
      </c>
      <c r="T6">
        <f t="shared" ref="T6:Z6" si="11">D2*LN(D2/T2)*2</f>
        <v>0.79365862343415861</v>
      </c>
      <c r="U6">
        <f t="shared" si="11"/>
        <v>-3.5080222789876174</v>
      </c>
      <c r="V6">
        <f t="shared" si="11"/>
        <v>-8.2612432147195864</v>
      </c>
      <c r="W6">
        <f t="shared" si="11"/>
        <v>-1.3162007669213294</v>
      </c>
      <c r="X6">
        <f t="shared" si="11"/>
        <v>14.683582452880147</v>
      </c>
      <c r="Y6">
        <f t="shared" si="11"/>
        <v>6.4812553365198067</v>
      </c>
      <c r="Z6">
        <f t="shared" si="11"/>
        <v>-3.1883573221087249</v>
      </c>
    </row>
    <row r="7" spans="1:27" x14ac:dyDescent="0.25">
      <c r="A7" t="s">
        <v>14</v>
      </c>
      <c r="B7" t="str">
        <f>B2</f>
        <v>Strong</v>
      </c>
      <c r="C7" s="4">
        <f>C2/$K2</f>
        <v>0.24074074074074073</v>
      </c>
      <c r="D7" s="4">
        <f t="shared" ref="D7:J7" si="12">D2/$K2</f>
        <v>0.19444444444444445</v>
      </c>
      <c r="E7" s="4">
        <f t="shared" si="12"/>
        <v>9.2592592592592587E-2</v>
      </c>
      <c r="F7" s="4">
        <f t="shared" si="12"/>
        <v>7.407407407407407E-2</v>
      </c>
      <c r="G7" s="4">
        <f t="shared" si="12"/>
        <v>8.3333333333333329E-2</v>
      </c>
      <c r="H7" s="4">
        <f t="shared" si="12"/>
        <v>0.17592592592592593</v>
      </c>
      <c r="I7" s="4">
        <f t="shared" si="12"/>
        <v>0.10185185185185185</v>
      </c>
      <c r="J7" s="4">
        <f t="shared" si="12"/>
        <v>3.7037037037037035E-2</v>
      </c>
      <c r="S7">
        <f t="shared" ref="S7:S8" si="13">C3*LN(C3/S3)*2</f>
        <v>8.302476028609675</v>
      </c>
      <c r="T7">
        <f t="shared" ref="T7:T8" si="14">D3*LN(D3/T3)*2</f>
        <v>-2.7228574612288803</v>
      </c>
      <c r="U7">
        <f t="shared" ref="U7:U8" si="15">E3*LN(E3/U3)*2</f>
        <v>3.5230223271894938</v>
      </c>
      <c r="V7">
        <f t="shared" ref="V7:V8" si="16">F3*LN(F3/V3)*2</f>
        <v>-3.3076686338045365</v>
      </c>
      <c r="W7">
        <f t="shared" ref="W7:W8" si="17">G3*LN(G3/W3)*2</f>
        <v>-4.8893580190764334</v>
      </c>
      <c r="X7">
        <f t="shared" ref="X7:X8" si="18">H3*LN(H3/X3)*2</f>
        <v>-1.7980555144906556</v>
      </c>
      <c r="Y7">
        <f t="shared" ref="Y7:Y8" si="19">I3*LN(I3/Y3)*2</f>
        <v>-0.54595181783411018</v>
      </c>
      <c r="Z7">
        <f t="shared" ref="Z7:Z8" si="20">J3*LN(J3/Z3)*2</f>
        <v>2.8688329915430879</v>
      </c>
    </row>
    <row r="8" spans="1:27" x14ac:dyDescent="0.25">
      <c r="B8" t="str">
        <f t="shared" ref="B8:B9" si="21">B3</f>
        <v>Weak</v>
      </c>
      <c r="C8" s="4">
        <f t="shared" ref="C8:J9" si="22">C3/$K3</f>
        <v>0.25714285714285712</v>
      </c>
      <c r="D8" s="4">
        <f t="shared" si="22"/>
        <v>0.18285714285714286</v>
      </c>
      <c r="E8" s="4">
        <f t="shared" si="22"/>
        <v>0.12</v>
      </c>
      <c r="F8" s="4">
        <f t="shared" si="22"/>
        <v>0.11428571428571428</v>
      </c>
      <c r="G8" s="4">
        <f t="shared" si="22"/>
        <v>7.4285714285714288E-2</v>
      </c>
      <c r="H8" s="4">
        <f t="shared" si="22"/>
        <v>0.11428571428571428</v>
      </c>
      <c r="I8" s="4">
        <f t="shared" si="22"/>
        <v>7.4285714285714288E-2</v>
      </c>
      <c r="J8" s="4">
        <f t="shared" si="22"/>
        <v>6.2857142857142861E-2</v>
      </c>
      <c r="S8">
        <f t="shared" si="13"/>
        <v>-8.6502461105164556</v>
      </c>
      <c r="T8">
        <f t="shared" si="14"/>
        <v>2.0293370464779006</v>
      </c>
      <c r="U8">
        <f t="shared" si="15"/>
        <v>0.45824667528491514</v>
      </c>
      <c r="V8">
        <f t="shared" si="16"/>
        <v>16.670056088380001</v>
      </c>
      <c r="W8">
        <f t="shared" si="17"/>
        <v>7.5179850777452284</v>
      </c>
      <c r="X8">
        <f t="shared" si="18"/>
        <v>-8.7055501228145555</v>
      </c>
      <c r="Y8">
        <f t="shared" si="19"/>
        <v>-4.4607145299813569</v>
      </c>
      <c r="Z8">
        <f t="shared" si="20"/>
        <v>1.2714526301522642</v>
      </c>
    </row>
    <row r="9" spans="1:27" x14ac:dyDescent="0.25">
      <c r="B9" t="str">
        <f t="shared" si="21"/>
        <v>Very Weak</v>
      </c>
      <c r="C9" s="4">
        <f t="shared" si="22"/>
        <v>0.20394736842105263</v>
      </c>
      <c r="D9" s="4">
        <f t="shared" si="22"/>
        <v>0.19736842105263158</v>
      </c>
      <c r="E9" s="4">
        <f t="shared" si="22"/>
        <v>0.1118421052631579</v>
      </c>
      <c r="F9" s="4">
        <f t="shared" si="22"/>
        <v>0.17105263157894737</v>
      </c>
      <c r="G9" s="4">
        <f t="shared" si="22"/>
        <v>0.1118421052631579</v>
      </c>
      <c r="H9" s="4">
        <f t="shared" si="22"/>
        <v>8.5526315789473686E-2</v>
      </c>
      <c r="I9" s="4">
        <f t="shared" si="22"/>
        <v>5.921052631578947E-2</v>
      </c>
      <c r="J9" s="4">
        <f t="shared" si="22"/>
        <v>5.921052631578947E-2</v>
      </c>
    </row>
    <row r="10" spans="1:27" x14ac:dyDescent="0.25">
      <c r="S10" t="s">
        <v>5</v>
      </c>
      <c r="T10">
        <f>SUM(S6:Z8)</f>
        <v>14.615282978219561</v>
      </c>
    </row>
    <row r="11" spans="1:27" x14ac:dyDescent="0.25">
      <c r="A11" t="s">
        <v>13</v>
      </c>
      <c r="C11">
        <f>C7</f>
        <v>0.24074074074074073</v>
      </c>
      <c r="D11">
        <f>C11+D7</f>
        <v>0.43518518518518517</v>
      </c>
      <c r="E11">
        <f t="shared" ref="E11:J11" si="23">D11+E7</f>
        <v>0.52777777777777779</v>
      </c>
      <c r="F11">
        <f t="shared" si="23"/>
        <v>0.60185185185185186</v>
      </c>
      <c r="G11">
        <f t="shared" si="23"/>
        <v>0.68518518518518523</v>
      </c>
      <c r="H11">
        <f t="shared" si="23"/>
        <v>0.86111111111111116</v>
      </c>
      <c r="I11">
        <f t="shared" si="23"/>
        <v>0.96296296296296302</v>
      </c>
      <c r="J11">
        <f t="shared" si="23"/>
        <v>1</v>
      </c>
      <c r="S11" t="s">
        <v>6</v>
      </c>
      <c r="T11">
        <v>14</v>
      </c>
    </row>
    <row r="12" spans="1:27" x14ac:dyDescent="0.25">
      <c r="C12">
        <f t="shared" ref="C12:C13" si="24">C8</f>
        <v>0.25714285714285712</v>
      </c>
      <c r="D12">
        <f t="shared" ref="D12:J13" si="25">C12+D8</f>
        <v>0.43999999999999995</v>
      </c>
      <c r="E12">
        <f t="shared" si="25"/>
        <v>0.55999999999999994</v>
      </c>
      <c r="F12">
        <f t="shared" si="25"/>
        <v>0.67428571428571427</v>
      </c>
      <c r="G12">
        <f t="shared" si="25"/>
        <v>0.74857142857142855</v>
      </c>
      <c r="H12">
        <f t="shared" si="25"/>
        <v>0.86285714285714288</v>
      </c>
      <c r="I12">
        <f t="shared" si="25"/>
        <v>0.93714285714285717</v>
      </c>
      <c r="J12">
        <f t="shared" si="25"/>
        <v>1</v>
      </c>
      <c r="S12" t="s">
        <v>7</v>
      </c>
      <c r="T12">
        <f>CHIDIST(T10,T11)</f>
        <v>0.40494801624659371</v>
      </c>
    </row>
    <row r="13" spans="1:27" x14ac:dyDescent="0.25">
      <c r="C13">
        <f t="shared" si="24"/>
        <v>0.20394736842105263</v>
      </c>
      <c r="D13">
        <f t="shared" si="25"/>
        <v>0.40131578947368418</v>
      </c>
      <c r="E13">
        <f t="shared" si="25"/>
        <v>0.51315789473684204</v>
      </c>
      <c r="F13">
        <f t="shared" si="25"/>
        <v>0.68421052631578938</v>
      </c>
      <c r="G13">
        <f t="shared" si="25"/>
        <v>0.79605263157894723</v>
      </c>
      <c r="H13">
        <f t="shared" si="25"/>
        <v>0.88157894736842091</v>
      </c>
      <c r="I13">
        <f t="shared" si="25"/>
        <v>0.9407894736842104</v>
      </c>
      <c r="J13">
        <f t="shared" si="25"/>
        <v>0.99999999999999989</v>
      </c>
    </row>
    <row r="14" spans="1:27" x14ac:dyDescent="0.25">
      <c r="S14">
        <f>$K2/8</f>
        <v>13.5</v>
      </c>
      <c r="T14">
        <f t="shared" ref="T14:Z14" si="26">$K2/8</f>
        <v>13.5</v>
      </c>
      <c r="U14">
        <f t="shared" si="26"/>
        <v>13.5</v>
      </c>
      <c r="V14">
        <f t="shared" si="26"/>
        <v>13.5</v>
      </c>
      <c r="W14">
        <f t="shared" si="26"/>
        <v>13.5</v>
      </c>
      <c r="X14">
        <f t="shared" si="26"/>
        <v>13.5</v>
      </c>
      <c r="Y14">
        <f t="shared" si="26"/>
        <v>13.5</v>
      </c>
      <c r="Z14">
        <f t="shared" si="26"/>
        <v>13.5</v>
      </c>
      <c r="AA14">
        <f>SUM(S14:Z14)</f>
        <v>108</v>
      </c>
    </row>
    <row r="15" spans="1:27" x14ac:dyDescent="0.25">
      <c r="A15" t="s">
        <v>15</v>
      </c>
      <c r="C15">
        <f>(1-C7)/7</f>
        <v>0.10846560846560847</v>
      </c>
      <c r="D15">
        <f t="shared" ref="D15:J15" si="27">(1-D7)/7</f>
        <v>0.11507936507936509</v>
      </c>
      <c r="E15">
        <f t="shared" si="27"/>
        <v>0.12962962962962962</v>
      </c>
      <c r="F15">
        <f t="shared" si="27"/>
        <v>0.13227513227513227</v>
      </c>
      <c r="G15">
        <f t="shared" si="27"/>
        <v>0.13095238095238096</v>
      </c>
      <c r="H15">
        <f t="shared" si="27"/>
        <v>0.11772486772486772</v>
      </c>
      <c r="I15">
        <f t="shared" si="27"/>
        <v>0.12830687830687831</v>
      </c>
      <c r="J15">
        <f t="shared" si="27"/>
        <v>0.13756613756613759</v>
      </c>
      <c r="S15">
        <f t="shared" ref="S15:Z16" si="28">$K3/8</f>
        <v>21.875</v>
      </c>
      <c r="T15">
        <f t="shared" si="28"/>
        <v>21.875</v>
      </c>
      <c r="U15">
        <f t="shared" si="28"/>
        <v>21.875</v>
      </c>
      <c r="V15">
        <f t="shared" si="28"/>
        <v>21.875</v>
      </c>
      <c r="W15">
        <f t="shared" si="28"/>
        <v>21.875</v>
      </c>
      <c r="X15">
        <f t="shared" si="28"/>
        <v>21.875</v>
      </c>
      <c r="Y15">
        <f t="shared" si="28"/>
        <v>21.875</v>
      </c>
      <c r="Z15">
        <f t="shared" si="28"/>
        <v>21.875</v>
      </c>
      <c r="AA15">
        <f t="shared" ref="AA15:AA16" si="29">SUM(S15:Z15)</f>
        <v>175</v>
      </c>
    </row>
    <row r="16" spans="1:27" x14ac:dyDescent="0.25">
      <c r="C16">
        <f t="shared" ref="C16:J17" si="30">(1-C8)/7</f>
        <v>0.10612244897959185</v>
      </c>
      <c r="D16">
        <f t="shared" si="30"/>
        <v>0.11673469387755102</v>
      </c>
      <c r="E16">
        <f t="shared" si="30"/>
        <v>0.12571428571428572</v>
      </c>
      <c r="F16">
        <f t="shared" si="30"/>
        <v>0.12653061224489795</v>
      </c>
      <c r="G16">
        <f t="shared" si="30"/>
        <v>0.13224489795918368</v>
      </c>
      <c r="H16">
        <f t="shared" si="30"/>
        <v>0.12653061224489795</v>
      </c>
      <c r="I16">
        <f t="shared" si="30"/>
        <v>0.13224489795918368</v>
      </c>
      <c r="J16">
        <f t="shared" si="30"/>
        <v>0.13387755102040816</v>
      </c>
      <c r="S16">
        <f t="shared" si="28"/>
        <v>19</v>
      </c>
      <c r="T16">
        <f t="shared" si="28"/>
        <v>19</v>
      </c>
      <c r="U16">
        <f t="shared" si="28"/>
        <v>19</v>
      </c>
      <c r="V16">
        <f t="shared" si="28"/>
        <v>19</v>
      </c>
      <c r="W16">
        <f t="shared" si="28"/>
        <v>19</v>
      </c>
      <c r="X16">
        <f t="shared" si="28"/>
        <v>19</v>
      </c>
      <c r="Y16">
        <f t="shared" si="28"/>
        <v>19</v>
      </c>
      <c r="Z16">
        <f t="shared" si="28"/>
        <v>19</v>
      </c>
      <c r="AA16">
        <f t="shared" si="29"/>
        <v>152</v>
      </c>
    </row>
    <row r="17" spans="1:26" x14ac:dyDescent="0.25">
      <c r="C17">
        <f t="shared" si="30"/>
        <v>0.1137218045112782</v>
      </c>
      <c r="D17">
        <f t="shared" si="30"/>
        <v>0.11466165413533834</v>
      </c>
      <c r="E17">
        <f t="shared" si="30"/>
        <v>0.12687969924812031</v>
      </c>
      <c r="F17">
        <f t="shared" si="30"/>
        <v>0.11842105263157895</v>
      </c>
      <c r="G17">
        <f t="shared" si="30"/>
        <v>0.12687969924812031</v>
      </c>
      <c r="H17">
        <f t="shared" si="30"/>
        <v>0.13063909774436092</v>
      </c>
      <c r="I17">
        <f t="shared" si="30"/>
        <v>0.13439849624060149</v>
      </c>
      <c r="J17">
        <f t="shared" si="30"/>
        <v>0.13439849624060149</v>
      </c>
    </row>
    <row r="18" spans="1:26" x14ac:dyDescent="0.25">
      <c r="L18">
        <v>0</v>
      </c>
      <c r="M18">
        <v>1</v>
      </c>
      <c r="S18">
        <f>C2*LN(C2/S14)</f>
        <v>17.040578167004554</v>
      </c>
      <c r="T18">
        <f t="shared" ref="T18:Z20" si="31">D2*LN(D2/T14)</f>
        <v>9.2784877978598246</v>
      </c>
      <c r="U18">
        <f t="shared" si="31"/>
        <v>-3.0010459245033818</v>
      </c>
      <c r="V18">
        <f t="shared" si="31"/>
        <v>-4.1859851501163829</v>
      </c>
      <c r="W18">
        <f t="shared" si="31"/>
        <v>-3.6491859729734801</v>
      </c>
      <c r="X18">
        <f t="shared" si="31"/>
        <v>6.4932365807190777</v>
      </c>
      <c r="Y18">
        <f t="shared" si="31"/>
        <v>-2.2527385391061463</v>
      </c>
      <c r="Z18">
        <f t="shared" si="31"/>
        <v>-4.8655812972979726</v>
      </c>
    </row>
    <row r="19" spans="1:26" x14ac:dyDescent="0.25">
      <c r="A19" t="s">
        <v>16</v>
      </c>
      <c r="C19">
        <f>C15</f>
        <v>0.10846560846560847</v>
      </c>
      <c r="D19">
        <f>C19+D15</f>
        <v>0.22354497354497355</v>
      </c>
      <c r="E19">
        <f t="shared" ref="E19:J19" si="32">D19+E15</f>
        <v>0.35317460317460314</v>
      </c>
      <c r="F19">
        <f t="shared" si="32"/>
        <v>0.48544973544973541</v>
      </c>
      <c r="G19">
        <f t="shared" si="32"/>
        <v>0.6164021164021164</v>
      </c>
      <c r="H19">
        <f t="shared" si="32"/>
        <v>0.73412698412698407</v>
      </c>
      <c r="I19">
        <f t="shared" si="32"/>
        <v>0.86243386243386233</v>
      </c>
      <c r="J19">
        <f t="shared" si="32"/>
        <v>0.99999999999999989</v>
      </c>
      <c r="L19">
        <v>0</v>
      </c>
      <c r="M19">
        <v>1</v>
      </c>
      <c r="S19">
        <f t="shared" ref="S19:S20" si="33">C3*LN(C3/S15)</f>
        <v>32.459312588698872</v>
      </c>
      <c r="T19">
        <f t="shared" si="31"/>
        <v>12.17252705779355</v>
      </c>
      <c r="U19">
        <f t="shared" si="31"/>
        <v>-0.85726188492535849</v>
      </c>
      <c r="V19">
        <f t="shared" si="31"/>
        <v>-1.7922431737937434</v>
      </c>
      <c r="W19">
        <f t="shared" si="31"/>
        <v>-6.7651359721678368</v>
      </c>
      <c r="X19">
        <f t="shared" si="31"/>
        <v>-1.7922431737937434</v>
      </c>
      <c r="Y19">
        <f t="shared" si="31"/>
        <v>-6.7651359721678368</v>
      </c>
      <c r="Z19">
        <f t="shared" si="31"/>
        <v>-7.5619407538983827</v>
      </c>
    </row>
    <row r="20" spans="1:26" x14ac:dyDescent="0.25">
      <c r="C20">
        <f t="shared" ref="C20:C21" si="34">C16</f>
        <v>0.10612244897959185</v>
      </c>
      <c r="D20">
        <f t="shared" ref="D20:J21" si="35">C20+D16</f>
        <v>0.22285714285714286</v>
      </c>
      <c r="E20">
        <f t="shared" si="35"/>
        <v>0.34857142857142859</v>
      </c>
      <c r="F20">
        <f t="shared" si="35"/>
        <v>0.47510204081632657</v>
      </c>
      <c r="G20">
        <f t="shared" si="35"/>
        <v>0.60734693877551027</v>
      </c>
      <c r="H20">
        <f t="shared" si="35"/>
        <v>0.73387755102040819</v>
      </c>
      <c r="I20">
        <f t="shared" si="35"/>
        <v>0.8661224489795919</v>
      </c>
      <c r="J20">
        <f t="shared" si="35"/>
        <v>1</v>
      </c>
      <c r="S20">
        <f t="shared" si="33"/>
        <v>15.17599498487988</v>
      </c>
      <c r="T20">
        <f t="shared" si="31"/>
        <v>13.702752074871448</v>
      </c>
      <c r="U20">
        <f t="shared" si="31"/>
        <v>-1.8908357968738143</v>
      </c>
      <c r="V20">
        <f t="shared" si="31"/>
        <v>8.1550965302310807</v>
      </c>
      <c r="W20">
        <f t="shared" si="31"/>
        <v>-1.8908357968738143</v>
      </c>
      <c r="X20">
        <f t="shared" si="31"/>
        <v>-4.933365082163748</v>
      </c>
      <c r="Y20">
        <f t="shared" si="31"/>
        <v>-6.7249296164719903</v>
      </c>
      <c r="Z20">
        <f t="shared" si="31"/>
        <v>-6.7249296164719903</v>
      </c>
    </row>
    <row r="21" spans="1:26" x14ac:dyDescent="0.25">
      <c r="C21">
        <f t="shared" si="34"/>
        <v>0.1137218045112782</v>
      </c>
      <c r="D21">
        <f t="shared" si="35"/>
        <v>0.22838345864661652</v>
      </c>
      <c r="E21">
        <f t="shared" si="35"/>
        <v>0.35526315789473684</v>
      </c>
      <c r="F21">
        <f t="shared" si="35"/>
        <v>0.47368421052631582</v>
      </c>
      <c r="G21">
        <f t="shared" si="35"/>
        <v>0.60056390977443619</v>
      </c>
      <c r="H21">
        <f t="shared" si="35"/>
        <v>0.73120300751879708</v>
      </c>
      <c r="I21">
        <f t="shared" si="35"/>
        <v>0.86560150375939859</v>
      </c>
      <c r="J21">
        <f t="shared" si="35"/>
        <v>1</v>
      </c>
    </row>
    <row r="22" spans="1:26" x14ac:dyDescent="0.25">
      <c r="S22" t="s">
        <v>23</v>
      </c>
      <c r="T22">
        <f>2*SUM(S18:Z20)</f>
        <v>97.649184116917354</v>
      </c>
    </row>
    <row r="23" spans="1:26" x14ac:dyDescent="0.25">
      <c r="S23" t="s">
        <v>6</v>
      </c>
      <c r="T23">
        <v>21</v>
      </c>
    </row>
    <row r="24" spans="1:26" x14ac:dyDescent="0.25">
      <c r="S24" t="s">
        <v>7</v>
      </c>
      <c r="T24">
        <f>CHIDIST(T22,T23)</f>
        <v>7.4980068308376677E-12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2" workbookViewId="0">
      <selection activeCell="L23" sqref="L23"/>
    </sheetView>
  </sheetViews>
  <sheetFormatPr defaultRowHeight="15" x14ac:dyDescent="0.25"/>
  <cols>
    <col min="1" max="1" width="12.28515625" customWidth="1"/>
  </cols>
  <sheetData>
    <row r="1" spans="1:14" x14ac:dyDescent="0.25">
      <c r="A1" s="5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2</v>
      </c>
    </row>
    <row r="2" spans="1:14" x14ac:dyDescent="0.25">
      <c r="A2" t="s">
        <v>0</v>
      </c>
      <c r="B2">
        <f>IF($A$1=1,ROC!C2,IF($A$1=2,'C ROC'!C2,'NC ROC'!C2))</f>
        <v>363</v>
      </c>
      <c r="C2">
        <f>IF($A$1=1,ROC!D2,IF($A$1=2,'C ROC'!D2,'NC ROC'!D2))</f>
        <v>118</v>
      </c>
      <c r="D2">
        <f>IF($A$1=1,ROC!E2,IF($A$1=2,'C ROC'!E2,'NC ROC'!E2))</f>
        <v>55</v>
      </c>
      <c r="E2">
        <f>IF($A$1=1,ROC!F2,IF($A$1=2,'C ROC'!F2,'NC ROC'!F2))</f>
        <v>50</v>
      </c>
      <c r="F2">
        <f>IF($A$1=1,ROC!G2,IF($A$1=2,'C ROC'!G2,'NC ROC'!G2))</f>
        <v>46</v>
      </c>
      <c r="G2">
        <f>IF($A$1=1,ROC!H2,IF($A$1=2,'C ROC'!H2,'NC ROC'!H2))</f>
        <v>49</v>
      </c>
      <c r="H2">
        <f>IF($A$1=1,ROC!I2,IF($A$1=2,'C ROC'!I2,'NC ROC'!I2))</f>
        <v>28</v>
      </c>
      <c r="I2">
        <f>IF($A$1=1,ROC!J2,IF($A$1=2,'C ROC'!J2,'NC ROC'!J2))</f>
        <v>13</v>
      </c>
      <c r="J2">
        <f>SUM(B2:I2)</f>
        <v>722</v>
      </c>
      <c r="L2">
        <f>B2/J2</f>
        <v>0.50277008310249305</v>
      </c>
      <c r="N2" t="str">
        <f>IF(A1=1,"ALL",IF(A1=2,"CHOOSE","NO CHOOSE"))</f>
        <v>ALL</v>
      </c>
    </row>
    <row r="3" spans="1:14" x14ac:dyDescent="0.25">
      <c r="A3" t="s">
        <v>4</v>
      </c>
      <c r="B3">
        <f>IF($A$1=1,ROC!C3,IF($A$1=2,'C ROC'!C3,'NC ROC'!C3))</f>
        <v>265</v>
      </c>
      <c r="C3">
        <f>IF($A$1=1,ROC!D3,IF($A$1=2,'C ROC'!D3,'NC ROC'!D3))</f>
        <v>122</v>
      </c>
      <c r="D3">
        <f>IF($A$1=1,ROC!E3,IF($A$1=2,'C ROC'!E3,'NC ROC'!E3))</f>
        <v>56</v>
      </c>
      <c r="E3">
        <f>IF($A$1=1,ROC!F3,IF($A$1=2,'C ROC'!F3,'NC ROC'!F3))</f>
        <v>65</v>
      </c>
      <c r="F3">
        <f>IF($A$1=1,ROC!G3,IF($A$1=2,'C ROC'!G3,'NC ROC'!G3))</f>
        <v>52</v>
      </c>
      <c r="G3">
        <f>IF($A$1=1,ROC!H3,IF($A$1=2,'C ROC'!H3,'NC ROC'!H3))</f>
        <v>46</v>
      </c>
      <c r="H3">
        <f>IF($A$1=1,ROC!I3,IF($A$1=2,'C ROC'!I3,'NC ROC'!I3))</f>
        <v>28</v>
      </c>
      <c r="I3">
        <f>IF($A$1=1,ROC!J3,IF($A$1=2,'C ROC'!J3,'NC ROC'!J3))</f>
        <v>19</v>
      </c>
      <c r="J3">
        <f t="shared" ref="J3:J5" si="0">SUM(B3:I3)</f>
        <v>653</v>
      </c>
      <c r="L3">
        <f t="shared" ref="L3:L4" si="1">B3/J3</f>
        <v>0.40581929555895863</v>
      </c>
    </row>
    <row r="4" spans="1:14" x14ac:dyDescent="0.25">
      <c r="A4" t="s">
        <v>1</v>
      </c>
      <c r="B4">
        <f>IF($A$1=1,ROC!C4,IF($A$1=2,'C ROC'!C4,'NC ROC'!C4))</f>
        <v>224</v>
      </c>
      <c r="C4">
        <f>IF($A$1=1,ROC!D4,IF($A$1=2,'C ROC'!D4,'NC ROC'!D4))</f>
        <v>95</v>
      </c>
      <c r="D4">
        <f>IF($A$1=1,ROC!E4,IF($A$1=2,'C ROC'!E4,'NC ROC'!E4))</f>
        <v>63</v>
      </c>
      <c r="E4">
        <f>IF($A$1=1,ROC!F4,IF($A$1=2,'C ROC'!F4,'NC ROC'!F4))</f>
        <v>56</v>
      </c>
      <c r="F4">
        <f>IF($A$1=1,ROC!G4,IF($A$1=2,'C ROC'!G4,'NC ROC'!G4))</f>
        <v>56</v>
      </c>
      <c r="G4">
        <f>IF($A$1=1,ROC!H4,IF($A$1=2,'C ROC'!H4,'NC ROC'!H4))</f>
        <v>75</v>
      </c>
      <c r="H4">
        <f>IF($A$1=1,ROC!I4,IF($A$1=2,'C ROC'!I4,'NC ROC'!I4))</f>
        <v>39</v>
      </c>
      <c r="I4">
        <f>IF($A$1=1,ROC!J4,IF($A$1=2,'C ROC'!J4,'NC ROC'!J4))</f>
        <v>43</v>
      </c>
      <c r="J4">
        <f t="shared" si="0"/>
        <v>651</v>
      </c>
      <c r="L4">
        <f t="shared" si="1"/>
        <v>0.34408602150537637</v>
      </c>
    </row>
    <row r="5" spans="1:14" x14ac:dyDescent="0.25">
      <c r="A5" t="s">
        <v>2</v>
      </c>
      <c r="B5">
        <f>SUM(B2:B4)</f>
        <v>852</v>
      </c>
      <c r="C5">
        <f t="shared" ref="C5:I5" si="2">SUM(C2:C4)</f>
        <v>335</v>
      </c>
      <c r="D5">
        <f t="shared" si="2"/>
        <v>174</v>
      </c>
      <c r="E5">
        <f t="shared" si="2"/>
        <v>171</v>
      </c>
      <c r="F5">
        <f t="shared" si="2"/>
        <v>154</v>
      </c>
      <c r="G5">
        <f t="shared" si="2"/>
        <v>170</v>
      </c>
      <c r="H5">
        <f t="shared" si="2"/>
        <v>95</v>
      </c>
      <c r="I5">
        <f t="shared" si="2"/>
        <v>75</v>
      </c>
      <c r="J5">
        <f t="shared" si="0"/>
        <v>2026</v>
      </c>
    </row>
    <row r="7" spans="1:14" x14ac:dyDescent="0.25">
      <c r="A7" t="s">
        <v>3</v>
      </c>
      <c r="B7" s="1">
        <v>2</v>
      </c>
    </row>
    <row r="8" spans="1:14" x14ac:dyDescent="0.25">
      <c r="A8" t="s">
        <v>0</v>
      </c>
      <c r="B8">
        <f>INDEX($B2:$I2,1,$B$7)</f>
        <v>118</v>
      </c>
      <c r="C8">
        <f>SUM(INDEX($B2:$I2,1,$B$7+1):INDEX($B2:$I2,1,8))</f>
        <v>241</v>
      </c>
      <c r="D8">
        <f>SUM(B8:C8)</f>
        <v>359</v>
      </c>
      <c r="F8">
        <f>B$11*$D8/$D$11</f>
        <v>102.44037478705282</v>
      </c>
      <c r="G8">
        <f>C$11*$D8/$D$11</f>
        <v>256.5596252129472</v>
      </c>
      <c r="I8">
        <f>2*B8*LN(B8/F8)</f>
        <v>33.37127427152523</v>
      </c>
      <c r="J8">
        <f>2*C8*LN(C8/G8)</f>
        <v>-30.155925639011983</v>
      </c>
    </row>
    <row r="9" spans="1:14" x14ac:dyDescent="0.25">
      <c r="A9" t="s">
        <v>4</v>
      </c>
      <c r="B9">
        <f t="shared" ref="B9:B10" si="3">INDEX($B3:$I3,1,$B$7)</f>
        <v>122</v>
      </c>
      <c r="C9">
        <f>SUM(INDEX($B3:$I3,1,$B$7+1):INDEX($B3:$I3,1,8))</f>
        <v>266</v>
      </c>
      <c r="D9">
        <f t="shared" ref="D9:D10" si="4">SUM(B9:C9)</f>
        <v>388</v>
      </c>
      <c r="F9">
        <f t="shared" ref="F9:F10" si="5">B$11*$D9/$D$11</f>
        <v>110.71550255536627</v>
      </c>
      <c r="G9">
        <f t="shared" ref="G9:G10" si="6">C$11*$D9/$D$11</f>
        <v>277.28449744463376</v>
      </c>
      <c r="I9">
        <f t="shared" ref="I9:I10" si="7">2*B9*LN(B9/F9)</f>
        <v>23.681950376201858</v>
      </c>
      <c r="J9">
        <f t="shared" ref="J9:J10" si="8">2*C9*LN(C9/G9)</f>
        <v>-22.10339604183309</v>
      </c>
    </row>
    <row r="10" spans="1:14" x14ac:dyDescent="0.25">
      <c r="A10" t="s">
        <v>1</v>
      </c>
      <c r="B10">
        <f t="shared" si="3"/>
        <v>95</v>
      </c>
      <c r="C10">
        <f>SUM(INDEX($B4:$I4,1,$B$7+1):INDEX($B4:$I4,1,8))</f>
        <v>332</v>
      </c>
      <c r="D10">
        <f t="shared" si="4"/>
        <v>427</v>
      </c>
      <c r="F10">
        <f t="shared" si="5"/>
        <v>121.84412265758093</v>
      </c>
      <c r="G10">
        <f t="shared" si="6"/>
        <v>305.1558773424191</v>
      </c>
      <c r="I10">
        <f t="shared" si="7"/>
        <v>-47.284474082370615</v>
      </c>
      <c r="J10">
        <f t="shared" si="8"/>
        <v>55.983333740176498</v>
      </c>
    </row>
    <row r="11" spans="1:14" x14ac:dyDescent="0.25">
      <c r="B11">
        <f>SUM(B8:B10)</f>
        <v>335</v>
      </c>
      <c r="C11">
        <f t="shared" ref="C11:D11" si="9">SUM(C8:C10)</f>
        <v>839</v>
      </c>
      <c r="D11">
        <f t="shared" si="9"/>
        <v>1174</v>
      </c>
    </row>
    <row r="12" spans="1:14" x14ac:dyDescent="0.25">
      <c r="B12" t="s">
        <v>8</v>
      </c>
      <c r="H12" t="s">
        <v>5</v>
      </c>
      <c r="I12">
        <f>SUM(I8:J10)</f>
        <v>13.492762624687899</v>
      </c>
    </row>
    <row r="13" spans="1:14" x14ac:dyDescent="0.25">
      <c r="A13" t="s">
        <v>0</v>
      </c>
      <c r="B13">
        <f>B8/D8</f>
        <v>0.32869080779944287</v>
      </c>
      <c r="H13" t="s">
        <v>6</v>
      </c>
      <c r="I13">
        <v>2</v>
      </c>
    </row>
    <row r="14" spans="1:14" x14ac:dyDescent="0.25">
      <c r="A14" t="s">
        <v>4</v>
      </c>
      <c r="B14">
        <f t="shared" ref="B14:B15" si="10">B9/D9</f>
        <v>0.31443298969072164</v>
      </c>
      <c r="H14" t="s">
        <v>7</v>
      </c>
      <c r="I14">
        <f>CHIDIST(I12,I13)</f>
        <v>1.1751243439532899E-3</v>
      </c>
    </row>
    <row r="15" spans="1:14" x14ac:dyDescent="0.25">
      <c r="A15" t="s">
        <v>1</v>
      </c>
      <c r="B15">
        <f t="shared" si="10"/>
        <v>0.22248243559718969</v>
      </c>
    </row>
    <row r="17" spans="2:12" x14ac:dyDescent="0.25">
      <c r="B17">
        <f>B$5*$J2/$J$5</f>
        <v>303.6248766041461</v>
      </c>
      <c r="C17">
        <f t="shared" ref="C17:I17" si="11">C$5*$J2/$J$5</f>
        <v>119.38302073050346</v>
      </c>
      <c r="D17">
        <f t="shared" si="11"/>
        <v>62.007897334649556</v>
      </c>
      <c r="E17">
        <f t="shared" si="11"/>
        <v>60.938795656465942</v>
      </c>
      <c r="F17">
        <f t="shared" si="11"/>
        <v>54.880552813425467</v>
      </c>
      <c r="G17">
        <f t="shared" si="11"/>
        <v>60.58242843040474</v>
      </c>
      <c r="H17">
        <f t="shared" si="11"/>
        <v>33.854886475814411</v>
      </c>
      <c r="I17">
        <f t="shared" si="11"/>
        <v>26.727541954590325</v>
      </c>
    </row>
    <row r="18" spans="2:12" x14ac:dyDescent="0.25">
      <c r="B18">
        <f t="shared" ref="B18:I18" si="12">B$5*$J3/$J$5</f>
        <v>274.6080947680158</v>
      </c>
      <c r="C18">
        <f t="shared" si="12"/>
        <v>107.97384007897335</v>
      </c>
      <c r="D18">
        <f t="shared" si="12"/>
        <v>56.081934846989142</v>
      </c>
      <c r="E18">
        <f t="shared" si="12"/>
        <v>55.115004935834158</v>
      </c>
      <c r="F18">
        <f t="shared" si="12"/>
        <v>49.635735439289242</v>
      </c>
      <c r="G18">
        <f t="shared" si="12"/>
        <v>54.792694965449158</v>
      </c>
      <c r="H18">
        <f t="shared" si="12"/>
        <v>30.619447186574533</v>
      </c>
      <c r="I18">
        <f t="shared" si="12"/>
        <v>24.173247778874629</v>
      </c>
    </row>
    <row r="19" spans="2:12" x14ac:dyDescent="0.25">
      <c r="B19">
        <f t="shared" ref="B19:I19" si="13">B$5*$J4/$J$5</f>
        <v>273.7670286278381</v>
      </c>
      <c r="C19">
        <f t="shared" si="13"/>
        <v>107.6431391905232</v>
      </c>
      <c r="D19">
        <f t="shared" si="13"/>
        <v>55.910167818361302</v>
      </c>
      <c r="E19">
        <f t="shared" si="13"/>
        <v>54.946199407699901</v>
      </c>
      <c r="F19">
        <f t="shared" si="13"/>
        <v>49.483711747285291</v>
      </c>
      <c r="G19">
        <f t="shared" si="13"/>
        <v>54.624876604146102</v>
      </c>
      <c r="H19">
        <f t="shared" si="13"/>
        <v>30.525666337611057</v>
      </c>
      <c r="I19">
        <f t="shared" si="13"/>
        <v>24.099210266535046</v>
      </c>
    </row>
    <row r="21" spans="2:12" x14ac:dyDescent="0.25">
      <c r="B21">
        <f>B2*LN(B2/B17)</f>
        <v>64.835376766535518</v>
      </c>
      <c r="C21">
        <f t="shared" ref="C21:I21" si="14">C2*LN(C2/C17)</f>
        <v>-1.3749786503447061</v>
      </c>
      <c r="D21">
        <f t="shared" si="14"/>
        <v>-6.5960712436440607</v>
      </c>
      <c r="E21">
        <f t="shared" si="14"/>
        <v>-9.8923502579355649</v>
      </c>
      <c r="F21">
        <f t="shared" si="14"/>
        <v>-8.1198123604016565</v>
      </c>
      <c r="G21">
        <f t="shared" si="14"/>
        <v>-10.3970450581678</v>
      </c>
      <c r="H21">
        <f t="shared" si="14"/>
        <v>-5.3166073942669643</v>
      </c>
      <c r="I21">
        <f t="shared" si="14"/>
        <v>-9.3696877320666268</v>
      </c>
      <c r="K21" t="s">
        <v>23</v>
      </c>
      <c r="L21">
        <f>2*SUM(B21:I23)</f>
        <v>68.190660138766049</v>
      </c>
    </row>
    <row r="22" spans="2:12" x14ac:dyDescent="0.25">
      <c r="B22">
        <f t="shared" ref="B22:I22" si="15">B3*LN(B3/B18)</f>
        <v>-9.4380135073874349</v>
      </c>
      <c r="C22">
        <f t="shared" si="15"/>
        <v>14.900112349727301</v>
      </c>
      <c r="D22">
        <f t="shared" si="15"/>
        <v>-8.1874965042202638E-2</v>
      </c>
      <c r="E22">
        <f t="shared" si="15"/>
        <v>10.72274248013637</v>
      </c>
      <c r="F22">
        <f t="shared" si="15"/>
        <v>2.4196989283997832</v>
      </c>
      <c r="G22">
        <f t="shared" si="15"/>
        <v>-8.0461123113325801</v>
      </c>
      <c r="H22">
        <f t="shared" si="15"/>
        <v>-2.5040631250079008</v>
      </c>
      <c r="I22">
        <f t="shared" si="15"/>
        <v>-4.5753439979157742</v>
      </c>
      <c r="K22" t="s">
        <v>6</v>
      </c>
      <c r="L22">
        <v>14</v>
      </c>
    </row>
    <row r="23" spans="2:12" x14ac:dyDescent="0.25">
      <c r="B23">
        <f t="shared" ref="B23:I23" si="16">B4*LN(B4/B19)</f>
        <v>-44.941440851824481</v>
      </c>
      <c r="C23">
        <f t="shared" si="16"/>
        <v>-11.869736774324291</v>
      </c>
      <c r="D23">
        <f t="shared" si="16"/>
        <v>7.5214735959549763</v>
      </c>
      <c r="E23">
        <f t="shared" si="16"/>
        <v>1.0638419026227306</v>
      </c>
      <c r="F23">
        <f t="shared" si="16"/>
        <v>6.9276553316084524</v>
      </c>
      <c r="G23">
        <f t="shared" si="16"/>
        <v>23.774903931458109</v>
      </c>
      <c r="H23">
        <f t="shared" si="16"/>
        <v>9.5547580880374348</v>
      </c>
      <c r="I23">
        <f t="shared" si="16"/>
        <v>24.89790492456439</v>
      </c>
      <c r="K23" t="s">
        <v>7</v>
      </c>
      <c r="L23">
        <f>CHIDIST(L21,L22)</f>
        <v>4.0967934861596046E-9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N5" sqref="N5"/>
    </sheetView>
  </sheetViews>
  <sheetFormatPr defaultRowHeight="15" x14ac:dyDescent="0.25"/>
  <cols>
    <col min="1" max="1" width="12.28515625" customWidth="1"/>
  </cols>
  <sheetData>
    <row r="1" spans="1:10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0</v>
      </c>
      <c r="B2" s="2">
        <v>363</v>
      </c>
      <c r="C2" s="2">
        <v>118</v>
      </c>
      <c r="D2" s="2">
        <v>55</v>
      </c>
      <c r="E2" s="2">
        <v>50</v>
      </c>
      <c r="F2" s="2">
        <v>46</v>
      </c>
      <c r="G2" s="2">
        <v>49</v>
      </c>
      <c r="H2" s="2">
        <v>28</v>
      </c>
      <c r="I2" s="2">
        <v>13</v>
      </c>
      <c r="J2" s="2">
        <f>SUM(B2:I2)</f>
        <v>722</v>
      </c>
    </row>
    <row r="3" spans="1:10" x14ac:dyDescent="0.25">
      <c r="A3" t="s">
        <v>4</v>
      </c>
      <c r="B3" s="3">
        <v>265</v>
      </c>
      <c r="C3" s="3">
        <v>122</v>
      </c>
      <c r="D3" s="3">
        <v>56</v>
      </c>
      <c r="E3" s="3">
        <v>65</v>
      </c>
      <c r="F3" s="3">
        <v>52</v>
      </c>
      <c r="G3" s="3">
        <v>46</v>
      </c>
      <c r="H3" s="3">
        <v>28</v>
      </c>
      <c r="I3" s="3">
        <v>19</v>
      </c>
      <c r="J3" s="2">
        <f t="shared" ref="J3" si="0">SUM(B3:I3)</f>
        <v>653</v>
      </c>
    </row>
    <row r="4" spans="1:10" x14ac:dyDescent="0.25">
      <c r="A4" t="s">
        <v>2</v>
      </c>
      <c r="B4" s="2">
        <f t="shared" ref="B4:J4" si="1">SUM(B2:B3)</f>
        <v>628</v>
      </c>
      <c r="C4" s="2">
        <f t="shared" si="1"/>
        <v>240</v>
      </c>
      <c r="D4" s="2">
        <f t="shared" si="1"/>
        <v>111</v>
      </c>
      <c r="E4" s="2">
        <f t="shared" si="1"/>
        <v>115</v>
      </c>
      <c r="F4" s="2">
        <f t="shared" si="1"/>
        <v>98</v>
      </c>
      <c r="G4" s="2">
        <f t="shared" si="1"/>
        <v>95</v>
      </c>
      <c r="H4" s="2">
        <f t="shared" si="1"/>
        <v>56</v>
      </c>
      <c r="I4" s="2">
        <f t="shared" si="1"/>
        <v>32</v>
      </c>
      <c r="J4" s="2">
        <f t="shared" si="1"/>
        <v>1375</v>
      </c>
    </row>
    <row r="6" spans="1:10" x14ac:dyDescent="0.25">
      <c r="A6" t="s">
        <v>3</v>
      </c>
      <c r="B6" s="1">
        <v>2</v>
      </c>
    </row>
    <row r="7" spans="1:10" x14ac:dyDescent="0.25">
      <c r="A7" t="str">
        <f>A2</f>
        <v>Strong</v>
      </c>
      <c r="B7">
        <f>INDEX($B2:$I2,1,$B$6)</f>
        <v>118</v>
      </c>
      <c r="C7">
        <f>SUM(INDEX($B2:$I2,1,$B$6+1):INDEX($B2:$I2,1,8))</f>
        <v>241</v>
      </c>
      <c r="D7">
        <f>SUM(B7:C7)</f>
        <v>359</v>
      </c>
      <c r="F7">
        <f>B$9*$D7/$D$9</f>
        <v>115.34136546184739</v>
      </c>
      <c r="G7">
        <f>C$9*$D7/$D$9</f>
        <v>243.6586345381526</v>
      </c>
      <c r="I7">
        <f>2*B7*LN(B7/F7)</f>
        <v>5.3780854732980128</v>
      </c>
      <c r="J7">
        <f>2*C7*LN(C7/G7)</f>
        <v>-5.2881538057870046</v>
      </c>
    </row>
    <row r="8" spans="1:10" x14ac:dyDescent="0.25">
      <c r="A8" t="str">
        <f>A3</f>
        <v>Weak</v>
      </c>
      <c r="B8">
        <f>INDEX($B3:$I3,1,$B$6)</f>
        <v>122</v>
      </c>
      <c r="C8">
        <f>SUM(INDEX($B3:$I3,1,$B$6+1):INDEX($B3:$I3,1,8))</f>
        <v>266</v>
      </c>
      <c r="D8">
        <f t="shared" ref="D8" si="2">SUM(B8:C8)</f>
        <v>388</v>
      </c>
      <c r="F8">
        <f>B$9*$D8/$D$9</f>
        <v>124.65863453815261</v>
      </c>
      <c r="G8">
        <f>C$9*$D8/$D$9</f>
        <v>263.34136546184737</v>
      </c>
      <c r="I8">
        <f t="shared" ref="I8:J8" si="3">2*B8*LN(B8/F8)</f>
        <v>-5.2601600762025837</v>
      </c>
      <c r="J8">
        <f t="shared" si="3"/>
        <v>5.3440201724318541</v>
      </c>
    </row>
    <row r="9" spans="1:10" x14ac:dyDescent="0.25">
      <c r="B9">
        <f>SUM(B7:B8)</f>
        <v>240</v>
      </c>
      <c r="C9">
        <f>SUM(C7:C8)</f>
        <v>507</v>
      </c>
      <c r="D9">
        <f>SUM(D7:D8)</f>
        <v>747</v>
      </c>
    </row>
    <row r="10" spans="1:10" x14ac:dyDescent="0.25">
      <c r="B10" t="s">
        <v>8</v>
      </c>
      <c r="H10" t="s">
        <v>5</v>
      </c>
      <c r="I10">
        <f>SUM(I7:J8)</f>
        <v>0.1737917637402786</v>
      </c>
    </row>
    <row r="11" spans="1:10" x14ac:dyDescent="0.25">
      <c r="A11" t="s">
        <v>0</v>
      </c>
      <c r="B11">
        <f>B7/D7</f>
        <v>0.32869080779944287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0.31443298969072164</v>
      </c>
      <c r="H12" t="s">
        <v>7</v>
      </c>
      <c r="I12">
        <f>CHIDIST(I10,I11)</f>
        <v>0.67676370083897219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7" sqref="B7"/>
    </sheetView>
  </sheetViews>
  <sheetFormatPr defaultRowHeight="15" x14ac:dyDescent="0.25"/>
  <cols>
    <col min="1" max="1" width="12.28515625" customWidth="1"/>
  </cols>
  <sheetData>
    <row r="1" spans="1:10" x14ac:dyDescent="0.25">
      <c r="A1" s="1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0</v>
      </c>
      <c r="B2" s="3">
        <f>IF($A$1=1,ROC!C2,IF($A$1=2,'C ROC'!C2,'NC ROC'!C2))</f>
        <v>337</v>
      </c>
      <c r="C2" s="3">
        <f>IF($A$1=1,ROC!D2,IF($A$1=2,'C ROC'!D2,'NC ROC'!D2))</f>
        <v>97</v>
      </c>
      <c r="D2" s="3">
        <f>IF($A$1=1,ROC!E2,IF($A$1=2,'C ROC'!E2,'NC ROC'!E2))</f>
        <v>45</v>
      </c>
      <c r="E2" s="3">
        <f>IF($A$1=1,ROC!F2,IF($A$1=2,'C ROC'!F2,'NC ROC'!F2))</f>
        <v>42</v>
      </c>
      <c r="F2" s="3">
        <f>IF($A$1=1,ROC!G2,IF($A$1=2,'C ROC'!G2,'NC ROC'!G2))</f>
        <v>37</v>
      </c>
      <c r="G2" s="3">
        <f>IF($A$1=1,ROC!H2,IF($A$1=2,'C ROC'!H2,'NC ROC'!H2))</f>
        <v>30</v>
      </c>
      <c r="H2" s="3">
        <f>IF($A$1=1,ROC!I2,IF($A$1=2,'C ROC'!I2,'NC ROC'!I2))</f>
        <v>17</v>
      </c>
      <c r="I2" s="3">
        <f>IF($A$1=1,ROC!J2,IF($A$1=2,'C ROC'!J2,'NC ROC'!J2))</f>
        <v>9</v>
      </c>
      <c r="J2" s="2">
        <f>SUM(B2:I2)</f>
        <v>614</v>
      </c>
    </row>
    <row r="3" spans="1:10" x14ac:dyDescent="0.25">
      <c r="A3" t="s">
        <v>1</v>
      </c>
      <c r="B3" s="3">
        <f>IF($A$1=1,ROC!C4,IF($A$1=2,'C ROC'!C4,'NC ROC'!C4))</f>
        <v>193</v>
      </c>
      <c r="C3" s="3">
        <f>IF($A$1=1,ROC!D4,IF($A$1=2,'C ROC'!D4,'NC ROC'!D4))</f>
        <v>65</v>
      </c>
      <c r="D3" s="3">
        <f>IF($A$1=1,ROC!E4,IF($A$1=2,'C ROC'!E4,'NC ROC'!E4))</f>
        <v>46</v>
      </c>
      <c r="E3" s="3">
        <f>IF($A$1=1,ROC!F4,IF($A$1=2,'C ROC'!F4,'NC ROC'!F4))</f>
        <v>30</v>
      </c>
      <c r="F3" s="3">
        <f>IF($A$1=1,ROC!G4,IF($A$1=2,'C ROC'!G4,'NC ROC'!G4))</f>
        <v>39</v>
      </c>
      <c r="G3" s="3">
        <f>IF($A$1=1,ROC!H4,IF($A$1=2,'C ROC'!H4,'NC ROC'!H4))</f>
        <v>62</v>
      </c>
      <c r="H3" s="3">
        <f>IF($A$1=1,ROC!I4,IF($A$1=2,'C ROC'!I4,'NC ROC'!I4))</f>
        <v>30</v>
      </c>
      <c r="I3" s="3">
        <f>IF($A$1=1,ROC!J4,IF($A$1=2,'C ROC'!J4,'NC ROC'!J4))</f>
        <v>34</v>
      </c>
      <c r="J3" s="2">
        <f t="shared" ref="J3" si="0">SUM(B3:I3)</f>
        <v>499</v>
      </c>
    </row>
    <row r="4" spans="1:10" x14ac:dyDescent="0.25">
      <c r="A4" t="s">
        <v>2</v>
      </c>
      <c r="B4" s="2">
        <f t="shared" ref="B4:J4" si="1">SUM(B2:B3)</f>
        <v>530</v>
      </c>
      <c r="C4" s="2">
        <f t="shared" si="1"/>
        <v>162</v>
      </c>
      <c r="D4" s="2">
        <f t="shared" si="1"/>
        <v>91</v>
      </c>
      <c r="E4" s="2">
        <f t="shared" si="1"/>
        <v>72</v>
      </c>
      <c r="F4" s="2">
        <f t="shared" si="1"/>
        <v>76</v>
      </c>
      <c r="G4" s="2">
        <f t="shared" si="1"/>
        <v>92</v>
      </c>
      <c r="H4" s="2">
        <f t="shared" si="1"/>
        <v>47</v>
      </c>
      <c r="I4" s="2">
        <f t="shared" si="1"/>
        <v>43</v>
      </c>
      <c r="J4" s="2">
        <f t="shared" si="1"/>
        <v>1113</v>
      </c>
    </row>
    <row r="6" spans="1:10" x14ac:dyDescent="0.25">
      <c r="A6" t="s">
        <v>3</v>
      </c>
      <c r="B6" s="1">
        <v>7</v>
      </c>
    </row>
    <row r="7" spans="1:10" x14ac:dyDescent="0.25">
      <c r="A7" t="s">
        <v>0</v>
      </c>
      <c r="B7">
        <f>INDEX($B2:$I2,1,$B$6)</f>
        <v>17</v>
      </c>
      <c r="C7">
        <f>SUM(INDEX($B2:$I2,1,$B$6+1):INDEX($B2:$I2,1,8))</f>
        <v>9</v>
      </c>
      <c r="D7">
        <f>SUM(B7:C7)</f>
        <v>26</v>
      </c>
      <c r="F7">
        <f>B$9*$D7/$D$9</f>
        <v>13.577777777777778</v>
      </c>
      <c r="G7">
        <f>C$9*$D7/$D$9</f>
        <v>12.422222222222222</v>
      </c>
      <c r="I7">
        <f>2*B7*LN(B7/F7)</f>
        <v>7.6424817382679775</v>
      </c>
      <c r="J7">
        <f>2*C7*LN(C7/G7)</f>
        <v>-5.8007233088740806</v>
      </c>
    </row>
    <row r="8" spans="1:10" x14ac:dyDescent="0.25">
      <c r="A8" t="s">
        <v>1</v>
      </c>
      <c r="B8">
        <f>INDEX($B3:$I3,1,$B$6)</f>
        <v>30</v>
      </c>
      <c r="C8">
        <f>SUM(INDEX($B3:$I3,1,$B$6+1):INDEX($B3:$I3,1,8))</f>
        <v>34</v>
      </c>
      <c r="D8">
        <f t="shared" ref="D8" si="2">SUM(B8:C8)</f>
        <v>64</v>
      </c>
      <c r="F8">
        <f>B$9*$D8/$D$9</f>
        <v>33.422222222222224</v>
      </c>
      <c r="G8">
        <f>C$9*$D8/$D$9</f>
        <v>30.577777777777779</v>
      </c>
      <c r="I8">
        <f t="shared" ref="I8:J8" si="3">2*B8*LN(B8/F8)</f>
        <v>-6.4814179846386066</v>
      </c>
      <c r="J8">
        <f t="shared" si="3"/>
        <v>7.2139157207370594</v>
      </c>
    </row>
    <row r="9" spans="1:10" x14ac:dyDescent="0.25">
      <c r="B9">
        <f>SUM(B7:B8)</f>
        <v>47</v>
      </c>
      <c r="C9">
        <f>SUM(C7:C8)</f>
        <v>43</v>
      </c>
      <c r="D9">
        <f>SUM(D7:D8)</f>
        <v>90</v>
      </c>
    </row>
    <row r="10" spans="1:10" x14ac:dyDescent="0.25">
      <c r="B10" t="s">
        <v>8</v>
      </c>
      <c r="H10" t="s">
        <v>5</v>
      </c>
      <c r="I10">
        <f>SUM(I7:J8)</f>
        <v>2.5742561654923497</v>
      </c>
    </row>
    <row r="11" spans="1:10" x14ac:dyDescent="0.25">
      <c r="A11" t="s">
        <v>0</v>
      </c>
      <c r="B11">
        <f>B7/D7</f>
        <v>0.65384615384615385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0.46875</v>
      </c>
      <c r="H12" t="s">
        <v>7</v>
      </c>
      <c r="I12">
        <f>CHIDIST(I10,I11)</f>
        <v>0.10861514695304021</v>
      </c>
    </row>
    <row r="14" spans="1:10" x14ac:dyDescent="0.25">
      <c r="A14" t="s">
        <v>17</v>
      </c>
      <c r="B14">
        <f>MDETERM(B7:C8)/SQRT(PRODUCT(B9,C9,D7,D8))</f>
        <v>0.16795421165182503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A14" sqref="A14:B14"/>
    </sheetView>
  </sheetViews>
  <sheetFormatPr defaultRowHeight="15" x14ac:dyDescent="0.25"/>
  <cols>
    <col min="1" max="1" width="12.28515625" customWidth="1"/>
  </cols>
  <sheetData>
    <row r="1" spans="1:10" x14ac:dyDescent="0.25">
      <c r="A1" s="1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0</v>
      </c>
      <c r="B2">
        <v>834979</v>
      </c>
      <c r="C2">
        <v>104755</v>
      </c>
      <c r="D2">
        <v>34386</v>
      </c>
      <c r="E2">
        <v>14541</v>
      </c>
      <c r="F2">
        <v>6659</v>
      </c>
      <c r="G2">
        <v>3028</v>
      </c>
      <c r="H2">
        <v>1248</v>
      </c>
      <c r="I2">
        <v>404</v>
      </c>
      <c r="J2" s="2">
        <f>SUM(B2:I2)</f>
        <v>1000000</v>
      </c>
    </row>
    <row r="3" spans="1:10" x14ac:dyDescent="0.25">
      <c r="A3" t="s">
        <v>1</v>
      </c>
      <c r="B3">
        <v>236111</v>
      </c>
      <c r="C3">
        <v>174511</v>
      </c>
      <c r="D3">
        <v>143357</v>
      </c>
      <c r="E3">
        <v>122048</v>
      </c>
      <c r="F3">
        <v>104466</v>
      </c>
      <c r="G3">
        <v>89131</v>
      </c>
      <c r="H3">
        <v>73741</v>
      </c>
      <c r="I3">
        <v>56635</v>
      </c>
      <c r="J3" s="2">
        <f t="shared" ref="J3" si="0">SUM(B3:I3)</f>
        <v>1000000</v>
      </c>
    </row>
    <row r="4" spans="1:10" x14ac:dyDescent="0.25">
      <c r="A4" t="s">
        <v>2</v>
      </c>
      <c r="B4" s="2">
        <f t="shared" ref="B4:J4" si="1">SUM(B2:B3)</f>
        <v>1071090</v>
      </c>
      <c r="C4" s="2">
        <f t="shared" si="1"/>
        <v>279266</v>
      </c>
      <c r="D4" s="2">
        <f t="shared" si="1"/>
        <v>177743</v>
      </c>
      <c r="E4" s="2">
        <f t="shared" si="1"/>
        <v>136589</v>
      </c>
      <c r="F4" s="2">
        <f t="shared" si="1"/>
        <v>111125</v>
      </c>
      <c r="G4" s="2">
        <f t="shared" si="1"/>
        <v>92159</v>
      </c>
      <c r="H4" s="2">
        <f t="shared" si="1"/>
        <v>74989</v>
      </c>
      <c r="I4" s="2">
        <f t="shared" si="1"/>
        <v>57039</v>
      </c>
      <c r="J4" s="2">
        <f t="shared" si="1"/>
        <v>2000000</v>
      </c>
    </row>
    <row r="6" spans="1:10" x14ac:dyDescent="0.25">
      <c r="A6" t="s">
        <v>3</v>
      </c>
      <c r="B6" s="1">
        <v>7</v>
      </c>
    </row>
    <row r="7" spans="1:10" x14ac:dyDescent="0.25">
      <c r="A7" t="s">
        <v>0</v>
      </c>
      <c r="B7">
        <f>INDEX($B2:$I2,1,$B$6)</f>
        <v>1248</v>
      </c>
      <c r="C7">
        <f>SUM(INDEX($B2:$I2,1,$B$6+1):INDEX($B2:$I2,1,8))</f>
        <v>404</v>
      </c>
      <c r="D7">
        <f>SUM(B7:C7)</f>
        <v>1652</v>
      </c>
      <c r="F7">
        <f>B$9*$D7/$D$9</f>
        <v>938.29966370769841</v>
      </c>
      <c r="G7">
        <f>C$9*$D7/$D$9</f>
        <v>713.70033629230159</v>
      </c>
      <c r="I7">
        <f>2*B7*LN(B7/F7)</f>
        <v>711.92953737829737</v>
      </c>
      <c r="J7">
        <f>2*C7*LN(C7/G7)</f>
        <v>-459.79102576278143</v>
      </c>
    </row>
    <row r="8" spans="1:10" x14ac:dyDescent="0.25">
      <c r="A8" t="s">
        <v>1</v>
      </c>
      <c r="B8">
        <f>INDEX($B3:$I3,1,$B$6)</f>
        <v>73741</v>
      </c>
      <c r="C8">
        <f>SUM(INDEX($B3:$I3,1,$B$6+1):INDEX($B3:$I3,1,8))</f>
        <v>56635</v>
      </c>
      <c r="D8">
        <f t="shared" ref="D8" si="2">SUM(B8:C8)</f>
        <v>130376</v>
      </c>
      <c r="F8">
        <f>B$9*$D8/$D$9</f>
        <v>74050.700336292299</v>
      </c>
      <c r="G8">
        <f>C$9*$D8/$D$9</f>
        <v>56325.299663707701</v>
      </c>
      <c r="I8">
        <f t="shared" ref="I8:J8" si="3">2*B8*LN(B8/F8)</f>
        <v>-618.10361136195991</v>
      </c>
      <c r="J8">
        <f t="shared" si="3"/>
        <v>621.1004236397132</v>
      </c>
    </row>
    <row r="9" spans="1:10" x14ac:dyDescent="0.25">
      <c r="B9">
        <f>SUM(B7:B8)</f>
        <v>74989</v>
      </c>
      <c r="C9">
        <f>SUM(C7:C8)</f>
        <v>57039</v>
      </c>
      <c r="D9">
        <f>SUM(D7:D8)</f>
        <v>132028</v>
      </c>
    </row>
    <row r="10" spans="1:10" x14ac:dyDescent="0.25">
      <c r="B10" t="s">
        <v>8</v>
      </c>
      <c r="H10" t="s">
        <v>5</v>
      </c>
      <c r="I10">
        <f>SUM(I7:J8)</f>
        <v>255.13532389326923</v>
      </c>
    </row>
    <row r="11" spans="1:10" x14ac:dyDescent="0.25">
      <c r="A11" t="s">
        <v>0</v>
      </c>
      <c r="B11">
        <f>B7/D7</f>
        <v>0.75544794188861986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0.56560256488924343</v>
      </c>
      <c r="H12" t="s">
        <v>7</v>
      </c>
      <c r="I12">
        <f>CHIDIST(I10,I11)</f>
        <v>1.9721378414407789E-57</v>
      </c>
    </row>
    <row r="14" spans="1:10" x14ac:dyDescent="0.25">
      <c r="A14" t="s">
        <v>17</v>
      </c>
      <c r="B14">
        <f>MDETERM(B7:C8)/SQRT(PRODUCT(B9,C9,D7,D8))</f>
        <v>4.2600935988999639E-2</v>
      </c>
    </row>
    <row r="16" spans="1:10" x14ac:dyDescent="0.25">
      <c r="A16">
        <v>1</v>
      </c>
      <c r="B16">
        <v>0.60038703608177213</v>
      </c>
      <c r="C16">
        <f>A16</f>
        <v>1</v>
      </c>
      <c r="D16">
        <f t="shared" ref="D16:D22" si="4">LN(B16)</f>
        <v>-0.51018077159156638</v>
      </c>
    </row>
    <row r="17" spans="1:4" x14ac:dyDescent="0.25">
      <c r="A17">
        <v>2</v>
      </c>
      <c r="B17">
        <v>0.33871570070122214</v>
      </c>
      <c r="C17">
        <f t="shared" ref="C17:C22" si="5">A17</f>
        <v>2</v>
      </c>
      <c r="D17">
        <f t="shared" si="4"/>
        <v>-1.0825941644571289</v>
      </c>
    </row>
    <row r="18" spans="1:4" x14ac:dyDescent="0.25">
      <c r="A18">
        <v>3</v>
      </c>
      <c r="B18">
        <v>0.21301261148839487</v>
      </c>
      <c r="C18">
        <f t="shared" si="5"/>
        <v>3</v>
      </c>
      <c r="D18">
        <f t="shared" si="4"/>
        <v>-1.5464039061597841</v>
      </c>
    </row>
    <row r="19" spans="1:4" x14ac:dyDescent="0.25">
      <c r="A19">
        <v>4</v>
      </c>
      <c r="B19">
        <v>0.14469688454548096</v>
      </c>
      <c r="C19">
        <f t="shared" si="5"/>
        <v>4</v>
      </c>
      <c r="D19">
        <f t="shared" si="4"/>
        <v>-1.9331141760154527</v>
      </c>
    </row>
    <row r="20" spans="1:4" x14ac:dyDescent="0.25">
      <c r="A20">
        <v>5</v>
      </c>
      <c r="B20">
        <v>0.10168783337974067</v>
      </c>
      <c r="C20">
        <f t="shared" si="5"/>
        <v>5</v>
      </c>
      <c r="D20">
        <f t="shared" si="4"/>
        <v>-2.2858476155350829</v>
      </c>
    </row>
    <row r="21" spans="1:4" x14ac:dyDescent="0.25">
      <c r="A21">
        <v>6</v>
      </c>
      <c r="B21">
        <v>7.001418706478571E-2</v>
      </c>
      <c r="C21">
        <f t="shared" si="5"/>
        <v>6</v>
      </c>
      <c r="D21">
        <f t="shared" si="4"/>
        <v>-2.6590573851139636</v>
      </c>
    </row>
    <row r="22" spans="1:4" x14ac:dyDescent="0.25">
      <c r="A22">
        <v>7</v>
      </c>
      <c r="B22">
        <v>4.2600935988999639E-2</v>
      </c>
      <c r="C22">
        <f t="shared" si="5"/>
        <v>7</v>
      </c>
      <c r="D22">
        <f t="shared" si="4"/>
        <v>-3.1558790543754225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7" sqref="B7"/>
    </sheetView>
  </sheetViews>
  <sheetFormatPr defaultRowHeight="15" x14ac:dyDescent="0.25"/>
  <cols>
    <col min="1" max="1" width="12.28515625" customWidth="1"/>
  </cols>
  <sheetData>
    <row r="1" spans="1:10" x14ac:dyDescent="0.25">
      <c r="A1" s="1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0</v>
      </c>
      <c r="B2">
        <v>834979</v>
      </c>
      <c r="C2">
        <v>104755</v>
      </c>
      <c r="D2">
        <v>34386</v>
      </c>
      <c r="E2">
        <v>14541</v>
      </c>
      <c r="F2">
        <v>6659</v>
      </c>
      <c r="G2">
        <v>3028</v>
      </c>
      <c r="H2">
        <v>1248</v>
      </c>
      <c r="I2">
        <v>404</v>
      </c>
      <c r="J2" s="2">
        <f>SUM(B2:I2)</f>
        <v>1000000</v>
      </c>
    </row>
    <row r="3" spans="1:10" x14ac:dyDescent="0.25">
      <c r="A3" t="s">
        <v>4</v>
      </c>
      <c r="B3">
        <v>553311</v>
      </c>
      <c r="C3">
        <v>193299</v>
      </c>
      <c r="D3">
        <v>104081</v>
      </c>
      <c r="E3">
        <v>62777</v>
      </c>
      <c r="F3">
        <v>40053</v>
      </c>
      <c r="G3">
        <v>25019</v>
      </c>
      <c r="H3">
        <v>14462</v>
      </c>
      <c r="I3">
        <v>6998</v>
      </c>
      <c r="J3" s="2">
        <f t="shared" ref="J3" si="0">SUM(B3:I3)</f>
        <v>1000000</v>
      </c>
    </row>
    <row r="4" spans="1:10" x14ac:dyDescent="0.25">
      <c r="A4" t="s">
        <v>2</v>
      </c>
      <c r="B4" s="2">
        <f t="shared" ref="B4:J4" si="1">SUM(B2:B3)</f>
        <v>1388290</v>
      </c>
      <c r="C4" s="2">
        <f t="shared" si="1"/>
        <v>298054</v>
      </c>
      <c r="D4" s="2">
        <f t="shared" si="1"/>
        <v>138467</v>
      </c>
      <c r="E4" s="2">
        <f t="shared" si="1"/>
        <v>77318</v>
      </c>
      <c r="F4" s="2">
        <f t="shared" si="1"/>
        <v>46712</v>
      </c>
      <c r="G4" s="2">
        <f t="shared" si="1"/>
        <v>28047</v>
      </c>
      <c r="H4" s="2">
        <f t="shared" si="1"/>
        <v>15710</v>
      </c>
      <c r="I4" s="2">
        <f t="shared" si="1"/>
        <v>7402</v>
      </c>
      <c r="J4" s="2">
        <f t="shared" si="1"/>
        <v>2000000</v>
      </c>
    </row>
    <row r="6" spans="1:10" x14ac:dyDescent="0.25">
      <c r="A6" t="s">
        <v>3</v>
      </c>
      <c r="B6" s="1">
        <v>5</v>
      </c>
    </row>
    <row r="7" spans="1:10" x14ac:dyDescent="0.25">
      <c r="A7" t="s">
        <v>0</v>
      </c>
      <c r="B7">
        <f>INDEX($B2:$I2,1,$B$6)</f>
        <v>6659</v>
      </c>
      <c r="C7">
        <f>SUM(INDEX($B2:$I2,1,$B$6+1):INDEX($B2:$I2,1,8))</f>
        <v>4680</v>
      </c>
      <c r="D7">
        <f>SUM(B7:C7)</f>
        <v>11339</v>
      </c>
      <c r="F7">
        <f>B$9*$D7/$D$9</f>
        <v>5411.8928794024787</v>
      </c>
      <c r="G7">
        <f>C$9*$D7/$D$9</f>
        <v>5927.1071205975213</v>
      </c>
      <c r="I7">
        <f>2*B7*LN(B7/F7)</f>
        <v>2761.7590694881096</v>
      </c>
      <c r="J7">
        <f>2*C7*LN(C7/G7)</f>
        <v>-2211.1890469144319</v>
      </c>
    </row>
    <row r="8" spans="1:10" x14ac:dyDescent="0.25">
      <c r="A8" t="s">
        <v>1</v>
      </c>
      <c r="B8">
        <f>INDEX($B3:$I3,1,$B$6)</f>
        <v>40053</v>
      </c>
      <c r="C8">
        <f>SUM(INDEX($B3:$I3,1,$B$6+1):INDEX($B3:$I3,1,8))</f>
        <v>46479</v>
      </c>
      <c r="D8">
        <f t="shared" ref="D8" si="2">SUM(B8:C8)</f>
        <v>86532</v>
      </c>
      <c r="F8">
        <f>B$9*$D8/$D$9</f>
        <v>41300.107120597524</v>
      </c>
      <c r="G8">
        <f>C$9*$D8/$D$9</f>
        <v>45231.892879402476</v>
      </c>
      <c r="I8">
        <f t="shared" ref="I8:J8" si="3">2*B8*LN(B8/F8)</f>
        <v>-2456.1714492902306</v>
      </c>
      <c r="J8">
        <f t="shared" si="3"/>
        <v>2528.2870203895404</v>
      </c>
    </row>
    <row r="9" spans="1:10" x14ac:dyDescent="0.25">
      <c r="B9">
        <f>SUM(B7:B8)</f>
        <v>46712</v>
      </c>
      <c r="C9">
        <f>SUM(C7:C8)</f>
        <v>51159</v>
      </c>
      <c r="D9">
        <f>SUM(D7:D8)</f>
        <v>97871</v>
      </c>
    </row>
    <row r="10" spans="1:10" x14ac:dyDescent="0.25">
      <c r="B10" t="s">
        <v>8</v>
      </c>
      <c r="H10" t="s">
        <v>5</v>
      </c>
      <c r="I10">
        <f>SUM(I7:J8)</f>
        <v>622.68559367298758</v>
      </c>
    </row>
    <row r="11" spans="1:10" x14ac:dyDescent="0.25">
      <c r="A11" t="s">
        <v>0</v>
      </c>
      <c r="B11">
        <f>B7/D7</f>
        <v>0.5872651909339448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0.46286922756899179</v>
      </c>
      <c r="H12" t="s">
        <v>7</v>
      </c>
      <c r="I12">
        <f>CHIDIST(I10,I11)</f>
        <v>1.9482842980483332E-137</v>
      </c>
    </row>
    <row r="14" spans="1:10" x14ac:dyDescent="0.25">
      <c r="A14" t="s">
        <v>17</v>
      </c>
      <c r="B14">
        <f>MDETERM(B7:C8)/SQRT(PRODUCT(B9,C9,D7,D8))</f>
        <v>7.9708893742086576E-2</v>
      </c>
    </row>
    <row r="16" spans="1:10" x14ac:dyDescent="0.25">
      <c r="A16">
        <v>1</v>
      </c>
      <c r="B16">
        <v>0.60038703608177213</v>
      </c>
      <c r="C16">
        <f>A16</f>
        <v>1</v>
      </c>
      <c r="D16">
        <f t="shared" ref="D16:D22" si="4">LN(B16)</f>
        <v>-0.51018077159156638</v>
      </c>
    </row>
    <row r="17" spans="1:4" x14ac:dyDescent="0.25">
      <c r="A17">
        <v>2</v>
      </c>
      <c r="B17">
        <v>0.33871570070122214</v>
      </c>
      <c r="C17">
        <f t="shared" ref="C17:C22" si="5">A17</f>
        <v>2</v>
      </c>
      <c r="D17">
        <f t="shared" si="4"/>
        <v>-1.0825941644571289</v>
      </c>
    </row>
    <row r="18" spans="1:4" x14ac:dyDescent="0.25">
      <c r="A18">
        <v>3</v>
      </c>
      <c r="B18">
        <v>0.21301261148839487</v>
      </c>
      <c r="C18">
        <f t="shared" si="5"/>
        <v>3</v>
      </c>
      <c r="D18">
        <f t="shared" si="4"/>
        <v>-1.5464039061597841</v>
      </c>
    </row>
    <row r="19" spans="1:4" x14ac:dyDescent="0.25">
      <c r="A19">
        <v>4</v>
      </c>
      <c r="B19">
        <v>0.14469688454548096</v>
      </c>
      <c r="C19">
        <f t="shared" si="5"/>
        <v>4</v>
      </c>
      <c r="D19">
        <f t="shared" si="4"/>
        <v>-1.9331141760154527</v>
      </c>
    </row>
    <row r="20" spans="1:4" x14ac:dyDescent="0.25">
      <c r="A20">
        <v>5</v>
      </c>
      <c r="B20">
        <v>0.10168783337974067</v>
      </c>
      <c r="C20">
        <f t="shared" si="5"/>
        <v>5</v>
      </c>
      <c r="D20">
        <f t="shared" si="4"/>
        <v>-2.2858476155350829</v>
      </c>
    </row>
    <row r="21" spans="1:4" x14ac:dyDescent="0.25">
      <c r="A21">
        <v>6</v>
      </c>
      <c r="B21">
        <v>7.001418706478571E-2</v>
      </c>
      <c r="C21">
        <f t="shared" si="5"/>
        <v>6</v>
      </c>
      <c r="D21">
        <f t="shared" si="4"/>
        <v>-2.6590573851139636</v>
      </c>
    </row>
    <row r="22" spans="1:4" x14ac:dyDescent="0.25">
      <c r="A22">
        <v>7</v>
      </c>
      <c r="B22">
        <v>4.2600935988999639E-2</v>
      </c>
      <c r="C22">
        <f t="shared" si="5"/>
        <v>7</v>
      </c>
      <c r="D22">
        <f t="shared" si="4"/>
        <v>-3.1558790543754225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7" sqref="B7"/>
    </sheetView>
  </sheetViews>
  <sheetFormatPr defaultRowHeight="15" x14ac:dyDescent="0.25"/>
  <cols>
    <col min="1" max="1" width="12.28515625" customWidth="1"/>
  </cols>
  <sheetData>
    <row r="1" spans="1:10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4</v>
      </c>
      <c r="B2" s="2">
        <v>265</v>
      </c>
      <c r="C2" s="2">
        <v>122</v>
      </c>
      <c r="D2" s="2">
        <v>56</v>
      </c>
      <c r="E2" s="2">
        <v>65</v>
      </c>
      <c r="F2" s="2">
        <v>52</v>
      </c>
      <c r="G2" s="2">
        <v>46</v>
      </c>
      <c r="H2" s="2">
        <v>28</v>
      </c>
      <c r="I2" s="2">
        <v>19</v>
      </c>
      <c r="J2" s="2">
        <f>SUM(B2:I2)</f>
        <v>653</v>
      </c>
    </row>
    <row r="3" spans="1:10" x14ac:dyDescent="0.25">
      <c r="A3" t="s">
        <v>1</v>
      </c>
      <c r="B3" s="3">
        <v>224</v>
      </c>
      <c r="C3" s="3">
        <v>95</v>
      </c>
      <c r="D3" s="3">
        <v>63</v>
      </c>
      <c r="E3" s="3">
        <v>56</v>
      </c>
      <c r="F3" s="3">
        <v>56</v>
      </c>
      <c r="G3" s="3">
        <v>75</v>
      </c>
      <c r="H3" s="3">
        <v>39</v>
      </c>
      <c r="I3" s="3">
        <v>43</v>
      </c>
      <c r="J3" s="2">
        <f t="shared" ref="J3" si="0">SUM(B3:I3)</f>
        <v>651</v>
      </c>
    </row>
    <row r="4" spans="1:10" x14ac:dyDescent="0.25">
      <c r="A4" t="s">
        <v>2</v>
      </c>
      <c r="B4" s="2">
        <f t="shared" ref="B4:J4" si="1">SUM(B2:B3)</f>
        <v>489</v>
      </c>
      <c r="C4" s="2">
        <f t="shared" si="1"/>
        <v>217</v>
      </c>
      <c r="D4" s="2">
        <f t="shared" si="1"/>
        <v>119</v>
      </c>
      <c r="E4" s="2">
        <f t="shared" si="1"/>
        <v>121</v>
      </c>
      <c r="F4" s="2">
        <f t="shared" si="1"/>
        <v>108</v>
      </c>
      <c r="G4" s="2">
        <f t="shared" si="1"/>
        <v>121</v>
      </c>
      <c r="H4" s="2">
        <f t="shared" si="1"/>
        <v>67</v>
      </c>
      <c r="I4" s="2">
        <f t="shared" si="1"/>
        <v>62</v>
      </c>
      <c r="J4" s="2">
        <f t="shared" si="1"/>
        <v>1304</v>
      </c>
    </row>
    <row r="6" spans="1:10" x14ac:dyDescent="0.25">
      <c r="A6" t="s">
        <v>3</v>
      </c>
      <c r="B6" s="1">
        <v>7</v>
      </c>
    </row>
    <row r="7" spans="1:10" x14ac:dyDescent="0.25">
      <c r="A7" t="str">
        <f>A2</f>
        <v>Weak</v>
      </c>
      <c r="B7">
        <f>INDEX($B2:$I2,1,$B$6)</f>
        <v>28</v>
      </c>
      <c r="C7">
        <f>SUM(INDEX($B2:$I2,1,$B$6+1):INDEX($B2:$I2,1,8))</f>
        <v>19</v>
      </c>
      <c r="D7">
        <f>SUM(B7:C7)</f>
        <v>47</v>
      </c>
      <c r="F7">
        <f>B$9*$D7/$D$9</f>
        <v>24.410852713178294</v>
      </c>
      <c r="G7">
        <f>C$9*$D7/$D$9</f>
        <v>22.589147286821706</v>
      </c>
      <c r="I7">
        <f>2*B7*LN(B7/F7)</f>
        <v>7.6818948324076848</v>
      </c>
      <c r="J7">
        <f>2*C7*LN(C7/G7)</f>
        <v>-6.5751629226274275</v>
      </c>
    </row>
    <row r="8" spans="1:10" x14ac:dyDescent="0.25">
      <c r="A8" t="str">
        <f>A3</f>
        <v>Very Weak</v>
      </c>
      <c r="B8">
        <f>INDEX($B3:$I3,1,$B$6)</f>
        <v>39</v>
      </c>
      <c r="C8">
        <f>SUM(INDEX($B3:$I3,1,$B$6+1):INDEX($B3:$I3,1,8))</f>
        <v>43</v>
      </c>
      <c r="D8">
        <f t="shared" ref="D8" si="2">SUM(B8:C8)</f>
        <v>82</v>
      </c>
      <c r="F8">
        <f>B$9*$D8/$D$9</f>
        <v>42.589147286821706</v>
      </c>
      <c r="G8">
        <f>C$9*$D8/$D$9</f>
        <v>39.410852713178294</v>
      </c>
      <c r="I8">
        <f t="shared" ref="I8:J8" si="3">2*B8*LN(B8/F8)</f>
        <v>-6.8669496607842504</v>
      </c>
      <c r="J8">
        <f t="shared" si="3"/>
        <v>7.4956643461465289</v>
      </c>
    </row>
    <row r="9" spans="1:10" x14ac:dyDescent="0.25">
      <c r="B9">
        <f>SUM(B7:B8)</f>
        <v>67</v>
      </c>
      <c r="C9">
        <f>SUM(C7:C8)</f>
        <v>62</v>
      </c>
      <c r="D9">
        <f>SUM(D7:D8)</f>
        <v>129</v>
      </c>
    </row>
    <row r="10" spans="1:10" x14ac:dyDescent="0.25">
      <c r="B10" t="s">
        <v>8</v>
      </c>
      <c r="H10" t="s">
        <v>5</v>
      </c>
      <c r="I10">
        <f>SUM(I7:J8)</f>
        <v>1.7354465951425357</v>
      </c>
    </row>
    <row r="11" spans="1:10" x14ac:dyDescent="0.25">
      <c r="A11" t="s">
        <v>0</v>
      </c>
      <c r="B11">
        <f>B7/D7</f>
        <v>0.5957446808510638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0.47560975609756095</v>
      </c>
      <c r="H12" t="s">
        <v>7</v>
      </c>
      <c r="I12">
        <f>CHIDIST(I10,I11)</f>
        <v>0.18771680898399387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7" sqref="B7"/>
    </sheetView>
  </sheetViews>
  <sheetFormatPr defaultRowHeight="15" x14ac:dyDescent="0.25"/>
  <cols>
    <col min="1" max="1" width="12.28515625" customWidth="1"/>
  </cols>
  <sheetData>
    <row r="1" spans="1:10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2</v>
      </c>
    </row>
    <row r="2" spans="1:10" x14ac:dyDescent="0.25">
      <c r="A2" t="s">
        <v>9</v>
      </c>
      <c r="B2" s="2">
        <f>SUM('S-W-VW'!B2:B3)</f>
        <v>628</v>
      </c>
      <c r="C2" s="2">
        <f>SUM('S-W-VW'!C2:C3)</f>
        <v>240</v>
      </c>
      <c r="D2" s="2">
        <f>SUM('S-W-VW'!D2:D3)</f>
        <v>111</v>
      </c>
      <c r="E2" s="2">
        <f>SUM('S-W-VW'!E2:E3)</f>
        <v>115</v>
      </c>
      <c r="F2" s="2">
        <f>SUM('S-W-VW'!F2:F3)</f>
        <v>98</v>
      </c>
      <c r="G2" s="2">
        <f>SUM('S-W-VW'!G2:G3)</f>
        <v>95</v>
      </c>
      <c r="H2" s="2">
        <f>SUM('S-W-VW'!H2:H3)</f>
        <v>56</v>
      </c>
      <c r="I2" s="2">
        <f>SUM('S-W-VW'!I2:I3)</f>
        <v>32</v>
      </c>
      <c r="J2" s="2">
        <f>SUM(B2:I2)</f>
        <v>1375</v>
      </c>
    </row>
    <row r="3" spans="1:10" x14ac:dyDescent="0.25">
      <c r="A3" t="s">
        <v>1</v>
      </c>
      <c r="B3" s="3">
        <v>224</v>
      </c>
      <c r="C3" s="3">
        <v>95</v>
      </c>
      <c r="D3" s="3">
        <v>63</v>
      </c>
      <c r="E3" s="3">
        <v>56</v>
      </c>
      <c r="F3" s="3">
        <v>56</v>
      </c>
      <c r="G3" s="3">
        <v>75</v>
      </c>
      <c r="H3" s="3">
        <v>39</v>
      </c>
      <c r="I3" s="3">
        <v>43</v>
      </c>
      <c r="J3" s="2">
        <f t="shared" ref="J3" si="0">SUM(B3:I3)</f>
        <v>651</v>
      </c>
    </row>
    <row r="4" spans="1:10" x14ac:dyDescent="0.25">
      <c r="A4" t="s">
        <v>2</v>
      </c>
      <c r="B4" s="2">
        <f t="shared" ref="B4:J4" si="1">SUM(B2:B3)</f>
        <v>852</v>
      </c>
      <c r="C4" s="2">
        <f t="shared" si="1"/>
        <v>335</v>
      </c>
      <c r="D4" s="2">
        <f t="shared" si="1"/>
        <v>174</v>
      </c>
      <c r="E4" s="2">
        <f t="shared" si="1"/>
        <v>171</v>
      </c>
      <c r="F4" s="2">
        <f t="shared" si="1"/>
        <v>154</v>
      </c>
      <c r="G4" s="2">
        <f t="shared" si="1"/>
        <v>170</v>
      </c>
      <c r="H4" s="2">
        <f t="shared" si="1"/>
        <v>95</v>
      </c>
      <c r="I4" s="2">
        <f t="shared" si="1"/>
        <v>75</v>
      </c>
      <c r="J4" s="2">
        <f t="shared" si="1"/>
        <v>2026</v>
      </c>
    </row>
    <row r="6" spans="1:10" x14ac:dyDescent="0.25">
      <c r="A6" t="s">
        <v>3</v>
      </c>
      <c r="B6" s="1">
        <v>2</v>
      </c>
    </row>
    <row r="7" spans="1:10" x14ac:dyDescent="0.25">
      <c r="A7" t="str">
        <f>A2</f>
        <v>Strong+Weak</v>
      </c>
      <c r="B7">
        <f>INDEX($B2:$I2,1,$B$6)</f>
        <v>240</v>
      </c>
      <c r="C7">
        <f>SUM(INDEX($B2:$I2,1,$B$6+1):INDEX($B2:$I2,1,8))</f>
        <v>507</v>
      </c>
      <c r="D7">
        <f>SUM(B7:C7)</f>
        <v>747</v>
      </c>
      <c r="F7">
        <f>B$9*$D7/$D$9</f>
        <v>213.15587734241907</v>
      </c>
      <c r="G7">
        <f>C$9*$D7/$D$9</f>
        <v>533.8441226575809</v>
      </c>
      <c r="I7">
        <f>2*B7*LN(B7/F7)</f>
        <v>56.935299250631701</v>
      </c>
      <c r="J7">
        <f>2*C7*LN(C7/G7)</f>
        <v>-52.31518804748967</v>
      </c>
    </row>
    <row r="8" spans="1:10" x14ac:dyDescent="0.25">
      <c r="A8" t="str">
        <f>A3</f>
        <v>Very Weak</v>
      </c>
      <c r="B8">
        <f>INDEX($B3:$I3,1,$B$6)</f>
        <v>95</v>
      </c>
      <c r="C8">
        <f>SUM(INDEX($B3:$I3,1,$B$6+1):INDEX($B3:$I3,1,8))</f>
        <v>332</v>
      </c>
      <c r="D8">
        <f t="shared" ref="D8" si="2">SUM(B8:C8)</f>
        <v>427</v>
      </c>
      <c r="F8">
        <f>B$9*$D8/$D$9</f>
        <v>121.84412265758093</v>
      </c>
      <c r="G8">
        <f>C$9*$D8/$D$9</f>
        <v>305.1558773424191</v>
      </c>
      <c r="I8">
        <f t="shared" ref="I8:J8" si="3">2*B8*LN(B8/F8)</f>
        <v>-47.284474082370615</v>
      </c>
      <c r="J8">
        <f t="shared" si="3"/>
        <v>55.983333740176498</v>
      </c>
    </row>
    <row r="9" spans="1:10" x14ac:dyDescent="0.25">
      <c r="B9">
        <f>SUM(B7:B8)</f>
        <v>335</v>
      </c>
      <c r="C9">
        <f>SUM(C7:C8)</f>
        <v>839</v>
      </c>
      <c r="D9">
        <f>SUM(D7:D8)</f>
        <v>1174</v>
      </c>
    </row>
    <row r="10" spans="1:10" x14ac:dyDescent="0.25">
      <c r="B10" t="s">
        <v>8</v>
      </c>
      <c r="H10" t="s">
        <v>5</v>
      </c>
      <c r="I10">
        <f>SUM(I7:J8)</f>
        <v>13.318970860947914</v>
      </c>
    </row>
    <row r="11" spans="1:10" x14ac:dyDescent="0.25">
      <c r="A11" t="s">
        <v>0</v>
      </c>
      <c r="B11">
        <f>B7/D7</f>
        <v>0.32128514056224899</v>
      </c>
      <c r="H11" t="s">
        <v>6</v>
      </c>
      <c r="I11">
        <v>1</v>
      </c>
    </row>
    <row r="12" spans="1:10" x14ac:dyDescent="0.25">
      <c r="A12" t="s">
        <v>1</v>
      </c>
      <c r="B12">
        <f>B8/D8</f>
        <v>0.22248243559718969</v>
      </c>
      <c r="H12" t="s">
        <v>7</v>
      </c>
      <c r="I12">
        <f>CHIDIST(I10,I11)</f>
        <v>2.6273433944635675E-4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D20" sqref="D20:K21"/>
    </sheetView>
  </sheetViews>
  <sheetFormatPr defaultRowHeight="15" x14ac:dyDescent="0.25"/>
  <cols>
    <col min="20" max="20" width="9.42578125" customWidth="1"/>
  </cols>
  <sheetData>
    <row r="1" spans="1:22" x14ac:dyDescent="0.25">
      <c r="D1">
        <v>1</v>
      </c>
      <c r="E1">
        <f>D1+1</f>
        <v>2</v>
      </c>
      <c r="F1">
        <f t="shared" ref="F1: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 t="s">
        <v>20</v>
      </c>
      <c r="O1" t="s">
        <v>5</v>
      </c>
      <c r="P1" t="s">
        <v>6</v>
      </c>
      <c r="Q1" t="s">
        <v>7</v>
      </c>
      <c r="T1" t="s">
        <v>18</v>
      </c>
      <c r="U1" t="s">
        <v>19</v>
      </c>
    </row>
    <row r="2" spans="1:22" x14ac:dyDescent="0.25">
      <c r="A2">
        <v>1</v>
      </c>
      <c r="B2" t="s">
        <v>0</v>
      </c>
      <c r="C2" t="s">
        <v>10</v>
      </c>
      <c r="D2">
        <v>191</v>
      </c>
      <c r="E2">
        <v>63</v>
      </c>
      <c r="F2">
        <v>30</v>
      </c>
      <c r="G2">
        <v>23</v>
      </c>
      <c r="H2">
        <v>22</v>
      </c>
      <c r="I2">
        <v>25</v>
      </c>
      <c r="J2">
        <v>11</v>
      </c>
      <c r="K2">
        <v>5</v>
      </c>
      <c r="L2">
        <f>SUM(D2:K2)</f>
        <v>370</v>
      </c>
      <c r="N2" t="str">
        <f>B2</f>
        <v>Strong</v>
      </c>
      <c r="O2">
        <v>3.9661699175783109</v>
      </c>
      <c r="P2">
        <v>7</v>
      </c>
      <c r="Q2">
        <f>CHIDIST(O2,P2)</f>
        <v>0.78366563852500781</v>
      </c>
      <c r="S2" t="s">
        <v>10</v>
      </c>
      <c r="T2">
        <f>L26</f>
        <v>843</v>
      </c>
      <c r="U2">
        <f>L23</f>
        <v>155</v>
      </c>
      <c r="V2">
        <f>SUM(T2:U2)</f>
        <v>998</v>
      </c>
    </row>
    <row r="3" spans="1:22" x14ac:dyDescent="0.25">
      <c r="A3">
        <v>2</v>
      </c>
      <c r="B3" t="s">
        <v>0</v>
      </c>
      <c r="C3" t="s">
        <v>11</v>
      </c>
      <c r="D3">
        <v>172</v>
      </c>
      <c r="E3">
        <v>55</v>
      </c>
      <c r="F3">
        <v>25</v>
      </c>
      <c r="G3">
        <v>27</v>
      </c>
      <c r="H3">
        <v>24</v>
      </c>
      <c r="I3">
        <v>24</v>
      </c>
      <c r="J3">
        <v>17</v>
      </c>
      <c r="K3">
        <v>8</v>
      </c>
      <c r="L3">
        <f t="shared" ref="L3:L7" si="1">SUM(D3:K3)</f>
        <v>352</v>
      </c>
      <c r="N3" t="str">
        <f>B4</f>
        <v>Weak</v>
      </c>
      <c r="O3">
        <v>1.1122744883447322</v>
      </c>
      <c r="P3">
        <v>7</v>
      </c>
      <c r="Q3">
        <f t="shared" ref="Q3:Q6" si="2">CHIDIST(O3,P3)</f>
        <v>0.99280855518233491</v>
      </c>
      <c r="S3" t="s">
        <v>11</v>
      </c>
      <c r="T3">
        <f>L27</f>
        <v>748</v>
      </c>
      <c r="U3">
        <f>L24</f>
        <v>280</v>
      </c>
      <c r="V3">
        <f t="shared" ref="V3:V4" si="3">SUM(T3:U3)</f>
        <v>1028</v>
      </c>
    </row>
    <row r="4" spans="1:22" x14ac:dyDescent="0.25">
      <c r="A4">
        <v>3</v>
      </c>
      <c r="B4" t="s">
        <v>4</v>
      </c>
      <c r="C4" t="str">
        <f>C2</f>
        <v>High</v>
      </c>
      <c r="D4">
        <v>134</v>
      </c>
      <c r="E4">
        <v>62</v>
      </c>
      <c r="F4">
        <v>29</v>
      </c>
      <c r="G4">
        <v>30</v>
      </c>
      <c r="H4">
        <v>28</v>
      </c>
      <c r="I4">
        <v>22</v>
      </c>
      <c r="J4">
        <v>13</v>
      </c>
      <c r="K4">
        <v>9</v>
      </c>
      <c r="L4">
        <f t="shared" si="1"/>
        <v>327</v>
      </c>
      <c r="N4" t="str">
        <f>B7</f>
        <v>Very Weak</v>
      </c>
      <c r="O4">
        <v>8.6477851647909105</v>
      </c>
      <c r="P4">
        <v>7</v>
      </c>
      <c r="Q4">
        <f t="shared" si="2"/>
        <v>0.2789421567393881</v>
      </c>
      <c r="T4">
        <f>SUM(T2:T3)</f>
        <v>1591</v>
      </c>
      <c r="U4">
        <f>SUM(U2:U3)</f>
        <v>435</v>
      </c>
      <c r="V4">
        <f t="shared" si="3"/>
        <v>2026</v>
      </c>
    </row>
    <row r="5" spans="1:22" x14ac:dyDescent="0.25">
      <c r="A5">
        <v>4</v>
      </c>
      <c r="B5" t="s">
        <v>4</v>
      </c>
      <c r="C5" t="str">
        <f t="shared" ref="C5:C7" si="4">C3</f>
        <v>Low</v>
      </c>
      <c r="D5">
        <v>131</v>
      </c>
      <c r="E5">
        <v>60</v>
      </c>
      <c r="F5">
        <v>27</v>
      </c>
      <c r="G5">
        <v>35</v>
      </c>
      <c r="H5">
        <v>24</v>
      </c>
      <c r="I5">
        <v>24</v>
      </c>
      <c r="J5">
        <v>15</v>
      </c>
      <c r="K5">
        <v>10</v>
      </c>
      <c r="L5">
        <f t="shared" si="1"/>
        <v>326</v>
      </c>
    </row>
    <row r="6" spans="1:22" x14ac:dyDescent="0.25">
      <c r="A6">
        <v>5</v>
      </c>
      <c r="B6" t="s">
        <v>1</v>
      </c>
      <c r="C6" t="str">
        <f t="shared" si="4"/>
        <v>High</v>
      </c>
      <c r="D6">
        <v>105</v>
      </c>
      <c r="E6">
        <v>43</v>
      </c>
      <c r="F6">
        <v>37</v>
      </c>
      <c r="G6">
        <v>26</v>
      </c>
      <c r="H6">
        <v>23</v>
      </c>
      <c r="I6">
        <v>34</v>
      </c>
      <c r="J6">
        <v>12</v>
      </c>
      <c r="K6">
        <v>21</v>
      </c>
      <c r="L6">
        <f t="shared" si="1"/>
        <v>301</v>
      </c>
      <c r="N6" t="s">
        <v>12</v>
      </c>
      <c r="O6">
        <f>SUM(O2:O4)</f>
        <v>13.726229570713954</v>
      </c>
      <c r="P6">
        <f>SUM(P2:P4)</f>
        <v>21</v>
      </c>
      <c r="Q6">
        <f t="shared" si="2"/>
        <v>0.88106905205300556</v>
      </c>
      <c r="T6">
        <f>T$4*$V2/$V$4</f>
        <v>783.72063178677195</v>
      </c>
      <c r="U6">
        <f>U$4*$V2/$V$4</f>
        <v>214.27936821322803</v>
      </c>
    </row>
    <row r="7" spans="1:22" x14ac:dyDescent="0.25">
      <c r="A7">
        <v>6</v>
      </c>
      <c r="B7" t="s">
        <v>1</v>
      </c>
      <c r="C7" t="str">
        <f t="shared" si="4"/>
        <v>Low</v>
      </c>
      <c r="D7">
        <v>119</v>
      </c>
      <c r="E7">
        <v>52</v>
      </c>
      <c r="F7">
        <v>26</v>
      </c>
      <c r="G7">
        <v>30</v>
      </c>
      <c r="H7">
        <v>33</v>
      </c>
      <c r="I7">
        <v>41</v>
      </c>
      <c r="J7">
        <v>27</v>
      </c>
      <c r="K7">
        <v>22</v>
      </c>
      <c r="L7">
        <f t="shared" si="1"/>
        <v>350</v>
      </c>
      <c r="T7">
        <f>T$4*$V3/$V$4</f>
        <v>807.27936821322805</v>
      </c>
      <c r="U7">
        <f>U$4*$V3/$V$4</f>
        <v>220.72063178677197</v>
      </c>
    </row>
    <row r="9" spans="1:22" x14ac:dyDescent="0.25">
      <c r="B9" t="str">
        <f t="shared" ref="B9:K9" si="5">INDEX(B$2:B$7,$A$12,1)</f>
        <v>Very Weak</v>
      </c>
      <c r="C9" t="str">
        <f t="shared" si="5"/>
        <v>High</v>
      </c>
      <c r="D9">
        <f t="shared" si="5"/>
        <v>105</v>
      </c>
      <c r="E9">
        <f t="shared" si="5"/>
        <v>43</v>
      </c>
      <c r="F9">
        <f t="shared" si="5"/>
        <v>37</v>
      </c>
      <c r="G9">
        <f t="shared" si="5"/>
        <v>26</v>
      </c>
      <c r="H9">
        <f t="shared" si="5"/>
        <v>23</v>
      </c>
      <c r="I9">
        <f t="shared" si="5"/>
        <v>34</v>
      </c>
      <c r="J9">
        <f t="shared" si="5"/>
        <v>12</v>
      </c>
      <c r="K9">
        <f t="shared" si="5"/>
        <v>21</v>
      </c>
      <c r="L9">
        <f>SUM(D9:K9)</f>
        <v>301</v>
      </c>
      <c r="T9">
        <f>2*T2*LN(T2/T6)</f>
        <v>122.93357413983948</v>
      </c>
      <c r="U9">
        <f>2*U2*LN(U2/U6)</f>
        <v>-100.39520675840451</v>
      </c>
    </row>
    <row r="10" spans="1:22" x14ac:dyDescent="0.25">
      <c r="B10" t="str">
        <f t="shared" ref="B10:K10" si="6">INDEX(B$2:B$7,$A$12+1,1)</f>
        <v>Very Weak</v>
      </c>
      <c r="C10" t="str">
        <f t="shared" si="6"/>
        <v>Low</v>
      </c>
      <c r="D10">
        <f t="shared" si="6"/>
        <v>119</v>
      </c>
      <c r="E10">
        <f t="shared" si="6"/>
        <v>52</v>
      </c>
      <c r="F10">
        <f t="shared" si="6"/>
        <v>26</v>
      </c>
      <c r="G10">
        <f t="shared" si="6"/>
        <v>30</v>
      </c>
      <c r="H10">
        <f t="shared" si="6"/>
        <v>33</v>
      </c>
      <c r="I10">
        <f t="shared" si="6"/>
        <v>41</v>
      </c>
      <c r="J10">
        <f t="shared" si="6"/>
        <v>27</v>
      </c>
      <c r="K10">
        <f t="shared" si="6"/>
        <v>22</v>
      </c>
      <c r="L10">
        <f t="shared" ref="L10:L11" si="7">SUM(D10:K10)</f>
        <v>350</v>
      </c>
      <c r="T10">
        <f>2*T3*LN(T3/T7)</f>
        <v>-114.09515010840789</v>
      </c>
      <c r="U10">
        <f>2*U3*LN(U3/U7)</f>
        <v>133.21941408948686</v>
      </c>
    </row>
    <row r="11" spans="1:22" x14ac:dyDescent="0.25">
      <c r="D11">
        <f>SUM(D9:D10)</f>
        <v>224</v>
      </c>
      <c r="E11">
        <f t="shared" ref="E11:K11" si="8">SUM(E9:E10)</f>
        <v>95</v>
      </c>
      <c r="F11">
        <f t="shared" si="8"/>
        <v>63</v>
      </c>
      <c r="G11">
        <f t="shared" si="8"/>
        <v>56</v>
      </c>
      <c r="H11">
        <f t="shared" si="8"/>
        <v>56</v>
      </c>
      <c r="I11">
        <f t="shared" si="8"/>
        <v>75</v>
      </c>
      <c r="J11">
        <f t="shared" si="8"/>
        <v>39</v>
      </c>
      <c r="K11">
        <f t="shared" si="8"/>
        <v>43</v>
      </c>
      <c r="L11">
        <f t="shared" si="7"/>
        <v>651</v>
      </c>
    </row>
    <row r="12" spans="1:22" x14ac:dyDescent="0.25">
      <c r="A12" s="1">
        <v>5</v>
      </c>
      <c r="S12" t="s">
        <v>5</v>
      </c>
      <c r="T12">
        <f>SUM(T9:U10)</f>
        <v>41.662631362513935</v>
      </c>
    </row>
    <row r="13" spans="1:22" x14ac:dyDescent="0.25">
      <c r="A13" t="s">
        <v>5</v>
      </c>
      <c r="B13">
        <f>SUM(D16:K17)</f>
        <v>8.6477851647909105</v>
      </c>
      <c r="D13">
        <f>D$11*$L9/$L$11</f>
        <v>103.56989247311827</v>
      </c>
      <c r="E13">
        <f t="shared" ref="E13:K14" si="9">E$11*$L9/$L$11</f>
        <v>43.924731182795696</v>
      </c>
      <c r="F13">
        <f t="shared" si="9"/>
        <v>29.129032258064516</v>
      </c>
      <c r="G13">
        <f t="shared" si="9"/>
        <v>25.892473118279568</v>
      </c>
      <c r="H13">
        <f t="shared" si="9"/>
        <v>25.892473118279568</v>
      </c>
      <c r="I13">
        <f t="shared" si="9"/>
        <v>34.677419354838712</v>
      </c>
      <c r="J13">
        <f t="shared" si="9"/>
        <v>18.032258064516128</v>
      </c>
      <c r="K13">
        <f t="shared" si="9"/>
        <v>19.881720430107528</v>
      </c>
      <c r="S13" t="s">
        <v>6</v>
      </c>
      <c r="T13">
        <v>1</v>
      </c>
    </row>
    <row r="14" spans="1:22" x14ac:dyDescent="0.25">
      <c r="A14" t="s">
        <v>6</v>
      </c>
      <c r="B14">
        <v>7</v>
      </c>
      <c r="D14">
        <f>D$11*$L10/$L$11</f>
        <v>120.43010752688173</v>
      </c>
      <c r="E14">
        <f t="shared" si="9"/>
        <v>51.075268817204304</v>
      </c>
      <c r="F14">
        <f t="shared" si="9"/>
        <v>33.87096774193548</v>
      </c>
      <c r="G14">
        <f t="shared" si="9"/>
        <v>30.107526881720432</v>
      </c>
      <c r="H14">
        <f t="shared" si="9"/>
        <v>30.107526881720432</v>
      </c>
      <c r="I14">
        <f t="shared" si="9"/>
        <v>40.322580645161288</v>
      </c>
      <c r="J14">
        <f t="shared" si="9"/>
        <v>20.967741935483872</v>
      </c>
      <c r="K14">
        <f t="shared" si="9"/>
        <v>23.118279569892472</v>
      </c>
      <c r="S14" t="s">
        <v>7</v>
      </c>
      <c r="T14">
        <f>CHIDIST(T12,T13)</f>
        <v>1.0846237368212145E-10</v>
      </c>
    </row>
    <row r="15" spans="1:22" x14ac:dyDescent="0.25">
      <c r="A15" t="s">
        <v>7</v>
      </c>
      <c r="B15">
        <f>CHIDIST(B13,B14)</f>
        <v>0.2789421567393881</v>
      </c>
    </row>
    <row r="16" spans="1:22" x14ac:dyDescent="0.25">
      <c r="D16">
        <f>2*D9*LN(D9/D13)</f>
        <v>2.8798719100571706</v>
      </c>
      <c r="E16">
        <f t="shared" ref="E16:K17" si="10">2*E9*LN(E9/E13)</f>
        <v>-1.8298562664664972</v>
      </c>
      <c r="F16">
        <f t="shared" si="10"/>
        <v>17.699509714716516</v>
      </c>
      <c r="G16">
        <f t="shared" si="10"/>
        <v>0.21549968679337755</v>
      </c>
      <c r="H16">
        <f t="shared" si="10"/>
        <v>-5.4490724779300725</v>
      </c>
      <c r="I16">
        <f t="shared" si="10"/>
        <v>-1.3415183793109786</v>
      </c>
      <c r="J16">
        <f t="shared" si="10"/>
        <v>-9.7741348531668617</v>
      </c>
      <c r="K16">
        <f t="shared" si="10"/>
        <v>2.2983113785612725</v>
      </c>
    </row>
    <row r="17" spans="2:12" x14ac:dyDescent="0.25">
      <c r="D17">
        <f>2*D10*LN(D10/D14)</f>
        <v>-2.843164902379359</v>
      </c>
      <c r="E17">
        <f t="shared" si="10"/>
        <v>1.8661047294236139</v>
      </c>
      <c r="F17">
        <f t="shared" si="10"/>
        <v>-13.752008433536918</v>
      </c>
      <c r="G17">
        <f t="shared" si="10"/>
        <v>-0.21466928087304468</v>
      </c>
      <c r="H17">
        <f t="shared" si="10"/>
        <v>6.0543356581250993</v>
      </c>
      <c r="I17">
        <f t="shared" si="10"/>
        <v>1.3661561532348059</v>
      </c>
      <c r="J17">
        <f t="shared" si="10"/>
        <v>13.653992210388797</v>
      </c>
      <c r="K17">
        <f t="shared" si="10"/>
        <v>-2.1815716828460108</v>
      </c>
    </row>
    <row r="19" spans="2:12" x14ac:dyDescent="0.25">
      <c r="L19" t="s">
        <v>20</v>
      </c>
    </row>
    <row r="20" spans="2:12" x14ac:dyDescent="0.25">
      <c r="C20" t="s">
        <v>21</v>
      </c>
      <c r="D20">
        <f>SUM(D2,D4,D6)</f>
        <v>430</v>
      </c>
      <c r="E20">
        <f t="shared" ref="E20:K20" si="11">SUM(E2,E4,E6)</f>
        <v>168</v>
      </c>
      <c r="F20">
        <f t="shared" si="11"/>
        <v>96</v>
      </c>
      <c r="G20">
        <f t="shared" si="11"/>
        <v>79</v>
      </c>
      <c r="H20">
        <f t="shared" si="11"/>
        <v>73</v>
      </c>
      <c r="I20">
        <f t="shared" si="11"/>
        <v>81</v>
      </c>
      <c r="J20">
        <f t="shared" si="11"/>
        <v>36</v>
      </c>
      <c r="K20">
        <f t="shared" si="11"/>
        <v>35</v>
      </c>
      <c r="L20">
        <f>SUM(D20:K20)</f>
        <v>998</v>
      </c>
    </row>
    <row r="21" spans="2:12" x14ac:dyDescent="0.25">
      <c r="C21" t="s">
        <v>11</v>
      </c>
      <c r="D21">
        <f>SUM(D3,D5,D7)</f>
        <v>422</v>
      </c>
      <c r="E21">
        <f t="shared" ref="E21:K21" si="12">SUM(E3,E5,E7)</f>
        <v>167</v>
      </c>
      <c r="F21">
        <f t="shared" si="12"/>
        <v>78</v>
      </c>
      <c r="G21">
        <f t="shared" si="12"/>
        <v>92</v>
      </c>
      <c r="H21">
        <f t="shared" si="12"/>
        <v>81</v>
      </c>
      <c r="I21">
        <f t="shared" si="12"/>
        <v>89</v>
      </c>
      <c r="J21">
        <f t="shared" si="12"/>
        <v>59</v>
      </c>
      <c r="K21">
        <f t="shared" si="12"/>
        <v>40</v>
      </c>
      <c r="L21">
        <f t="shared" ref="L21" si="13">SUM(D21:K21)</f>
        <v>1028</v>
      </c>
    </row>
    <row r="23" spans="2:12" x14ac:dyDescent="0.25">
      <c r="B23" t="s">
        <v>22</v>
      </c>
      <c r="C23" t="s">
        <v>21</v>
      </c>
      <c r="D23">
        <v>35</v>
      </c>
      <c r="E23">
        <v>23</v>
      </c>
      <c r="F23">
        <v>20</v>
      </c>
      <c r="G23">
        <v>20</v>
      </c>
      <c r="H23">
        <v>16</v>
      </c>
      <c r="I23">
        <v>19</v>
      </c>
      <c r="J23">
        <v>13</v>
      </c>
      <c r="K23">
        <v>9</v>
      </c>
      <c r="L23">
        <f>SUM(D23:K23)</f>
        <v>155</v>
      </c>
    </row>
    <row r="24" spans="2:12" x14ac:dyDescent="0.25">
      <c r="C24" t="s">
        <v>11</v>
      </c>
      <c r="D24">
        <v>67</v>
      </c>
      <c r="E24">
        <v>60</v>
      </c>
      <c r="F24">
        <v>28</v>
      </c>
      <c r="G24">
        <v>34</v>
      </c>
      <c r="H24">
        <v>23</v>
      </c>
      <c r="I24">
        <v>33</v>
      </c>
      <c r="J24">
        <v>20</v>
      </c>
      <c r="K24">
        <v>15</v>
      </c>
      <c r="L24">
        <f t="shared" ref="L24" si="14">SUM(D24:K24)</f>
        <v>280</v>
      </c>
    </row>
    <row r="26" spans="2:12" x14ac:dyDescent="0.25">
      <c r="L26">
        <f>L20-L23</f>
        <v>843</v>
      </c>
    </row>
    <row r="27" spans="2:12" x14ac:dyDescent="0.25">
      <c r="L27">
        <f>L21-L24</f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Experiment 1</vt:lpstr>
      <vt:lpstr>S-W-VW</vt:lpstr>
      <vt:lpstr>S-W</vt:lpstr>
      <vt:lpstr>S-VW</vt:lpstr>
      <vt:lpstr>simrank</vt:lpstr>
      <vt:lpstr>simrank (2)</vt:lpstr>
      <vt:lpstr>W-VW</vt:lpstr>
      <vt:lpstr>S+W-VW</vt:lpstr>
      <vt:lpstr>Expectancy</vt:lpstr>
      <vt:lpstr>ROC</vt:lpstr>
      <vt:lpstr>C ROC</vt:lpstr>
      <vt:lpstr>NC 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Kym Michelle McCormick</cp:lastModifiedBy>
  <dcterms:created xsi:type="dcterms:W3CDTF">2019-08-14T04:13:16Z</dcterms:created>
  <dcterms:modified xsi:type="dcterms:W3CDTF">2019-11-01T00:25:47Z</dcterms:modified>
</cp:coreProperties>
</file>