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/>
  </bookViews>
  <sheets>
    <sheet name="NJ" sheetId="1" r:id="rId1"/>
    <sheet name="Daily inout" sheetId="9" r:id="rId2"/>
  </sheets>
  <definedNames>
    <definedName name="_xlnm._FilterDatabase" localSheetId="1" hidden="1">'Daily inout'!$Q$1:$Z$31</definedName>
    <definedName name="_xlnm._FilterDatabase" localSheetId="0" hidden="1">NJ!$A$2:$U$73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F40" i="1"/>
  <c r="P39" i="1"/>
  <c r="F39" i="1"/>
  <c r="Q53" i="1" l="1"/>
  <c r="G53" i="1"/>
  <c r="P47" i="1"/>
  <c r="F47" i="1"/>
  <c r="Q14" i="1"/>
  <c r="G14" i="1"/>
  <c r="O54" i="1" l="1"/>
  <c r="N54" i="1"/>
  <c r="E54" i="1" l="1"/>
  <c r="G40" i="1"/>
  <c r="P10" i="1" l="1"/>
  <c r="F10" i="1"/>
  <c r="F11" i="1"/>
  <c r="Q6" i="1"/>
  <c r="G6" i="1"/>
  <c r="P11" i="1" l="1"/>
  <c r="Q40" i="1" l="1"/>
  <c r="Q68" i="1" l="1"/>
  <c r="G68" i="1"/>
  <c r="Q63" i="1" l="1"/>
  <c r="G63" i="1"/>
  <c r="P58" i="1" l="1"/>
  <c r="F58" i="1"/>
  <c r="Q29" i="1" l="1"/>
  <c r="G29" i="1"/>
  <c r="Q50" i="1"/>
  <c r="G50" i="1"/>
  <c r="N50" i="1" l="1"/>
  <c r="O50" i="1"/>
  <c r="N51" i="1"/>
  <c r="O51" i="1"/>
  <c r="E50" i="1"/>
  <c r="Q47" i="1" l="1"/>
  <c r="G47" i="1"/>
  <c r="Q33" i="1"/>
  <c r="G33" i="1"/>
  <c r="E51" i="1" l="1"/>
  <c r="E52" i="1"/>
  <c r="E53" i="1"/>
  <c r="E55" i="1"/>
  <c r="E56" i="1"/>
  <c r="O53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N52" i="1"/>
  <c r="N53" i="1"/>
  <c r="N55" i="1"/>
  <c r="N56" i="1"/>
  <c r="N57" i="1"/>
  <c r="N58" i="1"/>
  <c r="N60" i="1"/>
  <c r="N61" i="1"/>
  <c r="N62" i="1"/>
  <c r="N63" i="1"/>
  <c r="N64" i="1"/>
  <c r="N65" i="1"/>
  <c r="N66" i="1"/>
  <c r="O52" i="1"/>
  <c r="N59" i="1"/>
  <c r="E57" i="1"/>
  <c r="E58" i="1"/>
  <c r="E60" i="1"/>
  <c r="E61" i="1"/>
  <c r="E62" i="1"/>
  <c r="E59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63" i="1"/>
  <c r="E64" i="1"/>
  <c r="E65" i="1"/>
  <c r="E66" i="1"/>
  <c r="E67" i="1"/>
  <c r="E68" i="1"/>
  <c r="E69" i="1"/>
  <c r="E70" i="1"/>
  <c r="E71" i="1"/>
  <c r="E72" i="1"/>
  <c r="E3" i="1"/>
  <c r="N69" i="1" l="1"/>
  <c r="O69" i="1"/>
  <c r="N70" i="1"/>
  <c r="O70" i="1"/>
  <c r="E42" i="1" l="1"/>
  <c r="Q73" i="1" l="1"/>
  <c r="E20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71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67" i="1"/>
  <c r="N68" i="1"/>
  <c r="N71" i="1"/>
  <c r="M73" i="1" l="1"/>
  <c r="N72" i="1" l="1"/>
  <c r="O72" i="1"/>
  <c r="J73" i="1" l="1"/>
  <c r="N4" i="1" l="1"/>
  <c r="N5" i="1"/>
  <c r="F73" i="1" l="1"/>
  <c r="N3" i="1" l="1"/>
  <c r="N73" i="1" s="1"/>
  <c r="G73" i="1" l="1"/>
  <c r="T73" i="1" l="1"/>
  <c r="S73" i="1"/>
  <c r="R73" i="1"/>
  <c r="P73" i="1"/>
  <c r="L73" i="1"/>
  <c r="K73" i="1"/>
  <c r="I73" i="1"/>
  <c r="H73" i="1"/>
  <c r="O73" i="1" l="1"/>
</calcChain>
</file>

<file path=xl/sharedStrings.xml><?xml version="1.0" encoding="utf-8"?>
<sst xmlns="http://schemas.openxmlformats.org/spreadsheetml/2006/main" count="673" uniqueCount="226">
  <si>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</si>
  <si>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</si>
  <si>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</si>
  <si>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</si>
  <si>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</si>
  <si>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</si>
  <si>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</si>
  <si>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</si>
  <si>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</si>
  <si>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</si>
  <si>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</si>
  <si>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</si>
  <si>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</si>
  <si>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</si>
  <si>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</si>
  <si>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</si>
  <si>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</si>
  <si>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</si>
  <si>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</si>
  <si>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</si>
  <si>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</si>
  <si>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</si>
  <si>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</si>
  <si>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GTG-SIP AS OF 07/30/2021 PO# 491 / Empire Renewables LLC</t>
  </si>
  <si>
    <t>GTG-SIP AS OF 07/30/2021 PO# 497 / Empire Renewables LLC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</si>
  <si>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</si>
  <si>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</si>
  <si>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</si>
  <si>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</si>
  <si>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</si>
  <si>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</si>
  <si>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</si>
  <si>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</si>
  <si>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</si>
  <si>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</si>
  <si>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</si>
  <si>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</si>
  <si>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</si>
  <si>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</si>
  <si>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</si>
  <si>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</si>
  <si>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</si>
  <si>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</si>
  <si>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</si>
  <si>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</si>
  <si>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</si>
  <si>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</si>
  <si>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</si>
  <si>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</si>
  <si>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</si>
  <si>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</si>
  <si>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</si>
  <si>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</si>
  <si>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</si>
  <si>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</si>
  <si>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</si>
  <si>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</si>
  <si>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</si>
  <si>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</si>
  <si>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</si>
  <si>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</si>
  <si>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</si>
  <si>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</si>
  <si>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</si>
  <si>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</si>
  <si>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</si>
  <si>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</si>
  <si>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</si>
  <si>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</si>
  <si>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</si>
  <si>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</si>
  <si>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</si>
  <si>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</si>
  <si>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</si>
  <si>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</si>
  <si>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</si>
  <si>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</si>
  <si>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</si>
  <si>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</si>
  <si>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</si>
  <si>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</si>
  <si>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12005833C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</si>
  <si>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</si>
  <si>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</si>
  <si>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</si>
  <si>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</si>
  <si>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</si>
  <si>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</si>
  <si>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</si>
  <si>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</si>
  <si>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</si>
  <si>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</si>
  <si>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</si>
  <si>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</si>
  <si>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</si>
  <si>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</si>
  <si>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</si>
  <si>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</si>
  <si>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</si>
  <si>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</si>
  <si>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</si>
  <si>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</si>
  <si>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</si>
  <si>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</si>
  <si>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</si>
  <si>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</si>
  <si>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30367456R</t>
  </si>
  <si>
    <t>NJSPARTA01R</t>
  </si>
  <si>
    <t>NJSPARTA02R</t>
  </si>
  <si>
    <t>NJBALT032908C</t>
  </si>
  <si>
    <t>6B59374 </t>
  </si>
  <si>
    <t>6B59513</t>
  </si>
  <si>
    <t>NJUNION01R</t>
  </si>
  <si>
    <t>NJUNION02R</t>
  </si>
  <si>
    <t>NJBALT032915C</t>
  </si>
  <si>
    <t>NJBALT032916C</t>
  </si>
  <si>
    <t>NJBALT032917C</t>
  </si>
  <si>
    <t>NJBALT032918C</t>
  </si>
  <si>
    <t>NJBALT032919C</t>
  </si>
  <si>
    <t>NJBALT032920C</t>
  </si>
  <si>
    <t>NJBALT032921C</t>
  </si>
  <si>
    <t>NJBALT032921C1</t>
  </si>
  <si>
    <t>30397572F</t>
  </si>
  <si>
    <t>30397572C</t>
  </si>
  <si>
    <t>ZIMUSEL7112408</t>
  </si>
  <si>
    <t>ULSO22020381</t>
  </si>
  <si>
    <t>JXLU6637315</t>
  </si>
  <si>
    <t>DUO BLK ML-G10BC+.0.1 400</t>
  </si>
  <si>
    <t>30390456H</t>
  </si>
  <si>
    <t>ZCSU7237226</t>
  </si>
  <si>
    <t>ZCSU7608965</t>
  </si>
  <si>
    <t>ZIMUSEL7112411</t>
  </si>
  <si>
    <t>ULSO22020464</t>
  </si>
  <si>
    <t>FSCU8217917</t>
  </si>
  <si>
    <t>TGBU7123189</t>
  </si>
  <si>
    <t>PIONEER1475</t>
  </si>
  <si>
    <t>CRSU9012781</t>
  </si>
  <si>
    <t>TGBU5492547</t>
  </si>
  <si>
    <t>TGHU6587016</t>
  </si>
  <si>
    <t>ZCSU7076780</t>
  </si>
  <si>
    <t>ZCSU7915874</t>
  </si>
  <si>
    <t>DFSU6495282</t>
  </si>
  <si>
    <t>TDRU8301656</t>
  </si>
  <si>
    <t>ZCSU7487251</t>
  </si>
  <si>
    <t>NJSPAR040601C</t>
  </si>
  <si>
    <t>NJSPAR040602C</t>
  </si>
  <si>
    <t>NJSPAR040603C</t>
  </si>
  <si>
    <t>ZCSU7168296</t>
  </si>
  <si>
    <t>JXLU6635159</t>
  </si>
  <si>
    <t>ZCSU8663798</t>
  </si>
  <si>
    <t>ZCSU6768906</t>
  </si>
  <si>
    <t>BMOU4550202</t>
  </si>
  <si>
    <t>ZCSU7282251</t>
  </si>
  <si>
    <t>TEMU7537698</t>
  </si>
  <si>
    <t>TGBU5768677</t>
  </si>
  <si>
    <t>ZCSU7041779</t>
  </si>
  <si>
    <t>BMOU5888827</t>
  </si>
  <si>
    <t>ZCSU7372967</t>
  </si>
  <si>
    <t>FSCU8166358</t>
  </si>
  <si>
    <t>JZPU8027449</t>
  </si>
  <si>
    <t>ZCSU7771247</t>
  </si>
  <si>
    <t>ZCSU8563058</t>
  </si>
  <si>
    <t>ZCSU8495190</t>
  </si>
  <si>
    <t>ZCSU7385856</t>
  </si>
  <si>
    <t xml:space="preserve">ZCSU7674822 </t>
  </si>
  <si>
    <t xml:space="preserve">TCNU6908726 </t>
  </si>
  <si>
    <t>TLLU5221680</t>
  </si>
  <si>
    <t>BSIU9707244</t>
  </si>
  <si>
    <t>TLLU4780302</t>
  </si>
  <si>
    <t>KSSU1000649</t>
  </si>
  <si>
    <t>ZCSU6797503</t>
  </si>
  <si>
    <t>UETU5937583</t>
  </si>
  <si>
    <t>NJSPAR040604C</t>
  </si>
  <si>
    <t>NJSPAR040606C</t>
  </si>
  <si>
    <t>DFSU6943371</t>
  </si>
  <si>
    <t>ZCSU7359543</t>
  </si>
  <si>
    <t>NJSPAR040605C</t>
  </si>
  <si>
    <t>NJHUNT040801F</t>
  </si>
  <si>
    <t>NJSPAR040607C</t>
  </si>
  <si>
    <t>NJSPAR040608C</t>
  </si>
  <si>
    <t>30397371F</t>
  </si>
  <si>
    <t>NJSPAR040609C</t>
  </si>
  <si>
    <t>12005832C</t>
  </si>
  <si>
    <t>NJBOWL041101C</t>
  </si>
  <si>
    <t>NJBOWL041102C</t>
  </si>
  <si>
    <t>NJFERR040501C</t>
  </si>
  <si>
    <t>NJFERR040502C</t>
  </si>
  <si>
    <t>5Y86397</t>
  </si>
  <si>
    <t>5Y86407</t>
  </si>
  <si>
    <t>5Y86420</t>
  </si>
  <si>
    <t>5Y86461</t>
  </si>
  <si>
    <t>5Y86469</t>
  </si>
  <si>
    <t>NJ55NH041301</t>
  </si>
  <si>
    <t>5X98221</t>
  </si>
  <si>
    <t>5X98274</t>
  </si>
  <si>
    <t>5X98266</t>
  </si>
  <si>
    <t>5X98238</t>
  </si>
  <si>
    <t>5X98297</t>
  </si>
  <si>
    <t xml:space="preserve">5X90025 </t>
  </si>
  <si>
    <t>NJFERR040503C</t>
  </si>
  <si>
    <t>5Y86385</t>
  </si>
  <si>
    <t>5Y86389</t>
  </si>
  <si>
    <t>5Y86392</t>
  </si>
  <si>
    <t>5Y86336</t>
  </si>
  <si>
    <t>5Y86363</t>
  </si>
  <si>
    <t>NJHMNJ041401A</t>
  </si>
  <si>
    <t>NJHMNJ041402A</t>
  </si>
  <si>
    <t>30361018A</t>
  </si>
  <si>
    <t>NJ491041401R</t>
  </si>
  <si>
    <t>NJ4971041401R1</t>
  </si>
  <si>
    <t>12002679R</t>
  </si>
  <si>
    <t>CXDU1305617</t>
  </si>
  <si>
    <t>NYKU4443900</t>
  </si>
  <si>
    <t>KKFU7761205</t>
  </si>
  <si>
    <t xml:space="preserve"> PIONEERNB</t>
  </si>
  <si>
    <t>ONEYPKGC09345800</t>
  </si>
  <si>
    <t>SDSMY20220218-02</t>
  </si>
  <si>
    <t>TGBU6951131</t>
  </si>
  <si>
    <t>TGBU6111136</t>
  </si>
  <si>
    <t>EGLV091230135875</t>
  </si>
  <si>
    <t>22SEPKG12838</t>
  </si>
  <si>
    <t>EGLV091230135883</t>
  </si>
  <si>
    <t>22SEPKG12839</t>
  </si>
  <si>
    <t>NJ0PT6041801R</t>
  </si>
  <si>
    <t>NJ0PT6041802R</t>
  </si>
  <si>
    <t>GTG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</si>
</sst>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77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7" fillId="0" borderId="13" xfId="0" applyNumberFormat="1" applyFont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7" fillId="12" borderId="13" xfId="0" applyFont="1" applyFill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10" borderId="17" xfId="0" applyFont="1" applyFill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0" fillId="0" borderId="0" xfId="0" applyAlignment="1"/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10" borderId="20" xfId="0" applyFont="1" applyFill="1" applyBorder="1" applyAlignment="1">
      <alignment horizontal="center"/>
    </xf>
    <xf numFmtId="14" fontId="16" fillId="0" borderId="18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4" fillId="13" borderId="1" xfId="0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5" fillId="12" borderId="0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 wrapText="1"/>
    </xf>
    <xf numFmtId="14" fontId="10" fillId="13" borderId="1" xfId="0" applyNumberFormat="1" applyFont="1" applyFill="1" applyBorder="1" applyAlignment="1">
      <alignment horizontal="center"/>
    </xf>
    <xf numFmtId="0" fontId="26" fillId="13" borderId="1" xfId="0" applyFont="1" applyFill="1" applyBorder="1" applyAlignment="1">
      <alignment horizontal="center"/>
    </xf>
    <xf numFmtId="0" fontId="27" fillId="13" borderId="1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7" fillId="13" borderId="5" xfId="0" applyFont="1" applyFill="1" applyBorder="1" applyAlignment="1">
      <alignment horizontal="center"/>
    </xf>
    <xf numFmtId="14" fontId="10" fillId="13" borderId="5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/>
    </xf>
    <xf numFmtId="14" fontId="22" fillId="0" borderId="1" xfId="0" applyNumberFormat="1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wrapText="1"/>
    </xf>
    <xf numFmtId="0" fontId="26" fillId="0" borderId="1" xfId="0" applyFont="1" applyFill="1" applyBorder="1" applyAlignment="1">
      <alignment horizontal="center"/>
    </xf>
    <xf numFmtId="14" fontId="22" fillId="0" borderId="21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 wrapText="1"/>
    </xf>
    <xf numFmtId="0" fontId="26" fillId="0" borderId="5" xfId="0" applyFont="1" applyFill="1" applyBorder="1" applyAlignment="1">
      <alignment horizontal="center"/>
    </xf>
    <xf numFmtId="14" fontId="22" fillId="0" borderId="8" xfId="0" applyNumberFormat="1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wrapText="1"/>
    </xf>
    <xf numFmtId="0" fontId="23" fillId="13" borderId="1" xfId="0" applyFont="1" applyFill="1" applyBorder="1" applyAlignment="1">
      <alignment horizontal="center" vertical="center" wrapText="1"/>
    </xf>
    <xf numFmtId="14" fontId="21" fillId="13" borderId="1" xfId="0" applyNumberFormat="1" applyFon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Border="1"/>
    <xf numFmtId="0" fontId="21" fillId="13" borderId="5" xfId="0" applyFont="1" applyFill="1" applyBorder="1" applyAlignment="1">
      <alignment horizontal="center" vertical="center" wrapText="1"/>
    </xf>
    <xf numFmtId="0" fontId="21" fillId="13" borderId="5" xfId="0" applyFont="1" applyFill="1" applyBorder="1" applyAlignment="1">
      <alignment horizontal="center" wrapText="1"/>
    </xf>
    <xf numFmtId="0" fontId="23" fillId="13" borderId="5" xfId="0" applyFont="1" applyFill="1" applyBorder="1" applyAlignment="1">
      <alignment horizontal="center" vertical="center" wrapText="1"/>
    </xf>
    <xf numFmtId="14" fontId="21" fillId="13" borderId="5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14" fontId="22" fillId="13" borderId="1" xfId="0" applyNumberFormat="1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horizontal="center"/>
    </xf>
    <xf numFmtId="0" fontId="25" fillId="13" borderId="12" xfId="0" applyFont="1" applyFill="1" applyBorder="1" applyAlignment="1">
      <alignment horizontal="center" vertical="center" wrapText="1"/>
    </xf>
    <xf numFmtId="0" fontId="25" fillId="13" borderId="14" xfId="0" applyFont="1" applyFill="1" applyBorder="1" applyAlignment="1">
      <alignment horizontal="center" vertical="center" wrapText="1"/>
    </xf>
    <xf numFmtId="0" fontId="25" fillId="13" borderId="22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/>
    </xf>
    <xf numFmtId="14" fontId="22" fillId="13" borderId="5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0" fillId="0" borderId="0" xfId="0" applyBorder="1" applyAlignment="1"/>
    <xf numFmtId="0" fontId="28" fillId="0" borderId="0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16" fillId="1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14" fontId="29" fillId="0" borderId="1" xfId="0" applyNumberFormat="1" applyFont="1" applyBorder="1" applyAlignment="1">
      <alignment horizontal="center"/>
    </xf>
    <xf numFmtId="0" fontId="21" fillId="0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/>
    </xf>
    <xf numFmtId="14" fontId="26" fillId="0" borderId="1" xfId="0" applyNumberFormat="1" applyFont="1" applyFill="1" applyBorder="1" applyAlignment="1">
      <alignment horizont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wrapText="1"/>
    </xf>
    <xf numFmtId="0" fontId="20" fillId="0" borderId="5" xfId="0" applyFont="1" applyFill="1" applyBorder="1" applyAlignment="1">
      <alignment horizontal="center"/>
    </xf>
    <xf numFmtId="14" fontId="22" fillId="0" borderId="5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  <xf numFmtId="0" fontId="30" fillId="0" borderId="0" xfId="0" applyFont="1"/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62.73505127315" createdVersion="5" refreshedVersion="5" minRefreshableVersion="3" recordCount="78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2158122" maxValue="394305686"/>
    </cacheField>
    <cacheField name="Origin" numFmtId="0">
      <sharedItems containsBlank="1" count="10">
        <s v="PIONEER"/>
        <s v="GTG"/>
        <m/>
        <s v="PIONEER -1665 Jersey Ave" u="1"/>
        <s v="GTG-201BA" u="1"/>
        <s v="GTG WH" u="1"/>
        <s v="FNS" u="1"/>
        <s v="PIONEER-1665" u="1"/>
        <s v="DGM" u="1"/>
        <s v="PIONEER-RT1" u="1"/>
      </sharedItems>
    </cacheField>
    <cacheField name="Item Code" numFmtId="0">
      <sharedItems containsBlank="1" containsMixedTypes="1" containsNumber="1" containsInteger="1" minValue="12005804" maxValue="30397572" count="13">
        <n v="12005832"/>
        <s v="30367456R"/>
        <s v="12005833C"/>
        <s v="30397572F"/>
        <s v="30397572C"/>
        <n v="30397572"/>
        <n v="30390372"/>
        <s v="30397371F"/>
        <s v="12005832C"/>
        <m/>
        <n v="12005804" u="1"/>
        <n v="30397571" u="1"/>
        <n v="30390371" u="1"/>
      </sharedItems>
    </cacheField>
    <cacheField name="Tariff (%)" numFmtId="0">
      <sharedItems containsString="0" containsBlank="1" containsNumber="1" containsInteger="1" minValue="0" maxValue="20"/>
    </cacheField>
    <cacheField name="Qty" numFmtId="0">
      <sharedItems containsString="0" containsBlank="1" containsNumber="1" containsInteger="1" minValue="12" maxValue="638"/>
    </cacheField>
    <cacheField name="Pallet" numFmtId="0">
      <sharedItems containsString="0" containsBlank="1" containsNumber="1" containsInteger="1" minValue="1" maxValue="22"/>
    </cacheField>
    <cacheField name="Pick Up Date" numFmtId="0">
      <sharedItems containsNonDate="0" containsDate="1" containsString="0" containsBlank="1" minDate="2022-03-01T00:00:00" maxDate="2022-04-09T00:00:00" count="30">
        <d v="2022-04-01T00:00:00"/>
        <d v="2022-04-04T00:00:00"/>
        <d v="2022-04-05T00:00:00"/>
        <d v="2022-04-06T00:00:00"/>
        <d v="2022-04-07T00:00:00"/>
        <d v="2022-04-08T00:00:00"/>
        <m/>
        <d v="2022-03-28T00:00:00" u="1"/>
        <d v="2022-03-02T00:00:00" u="1"/>
        <d v="2022-03-21T00:00:00" u="1"/>
        <d v="2022-03-14T00:00:00" u="1"/>
        <d v="2022-03-07T00:00:00" u="1"/>
        <d v="2022-03-31T00:00:00" u="1"/>
        <d v="2022-03-24T00:00:00" u="1"/>
        <d v="2022-03-17T00:00:00" u="1"/>
        <d v="2022-03-10T00:00:00" u="1"/>
        <d v="2022-03-29T00:00:00" u="1"/>
        <d v="2022-03-03T00:00:00" u="1"/>
        <d v="2022-03-22T00:00:00" u="1"/>
        <d v="2022-03-15T00:00:00" u="1"/>
        <d v="2022-03-08T00:00:00" u="1"/>
        <d v="2022-03-01T00:00:00" u="1"/>
        <d v="2022-03-25T00:00:00" u="1"/>
        <d v="2022-03-18T00:00:00" u="1"/>
        <d v="2022-03-11T00:00:00" u="1"/>
        <d v="2022-03-30T00:00:00" u="1"/>
        <d v="2022-03-04T00:00:00" u="1"/>
        <d v="2022-03-23T00:00:00" u="1"/>
        <d v="2022-03-16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393872829"/>
    <x v="0"/>
    <x v="0"/>
    <n v="0"/>
    <n v="600"/>
    <n v="20"/>
    <x v="0"/>
  </r>
  <r>
    <n v="393873238"/>
    <x v="0"/>
    <x v="0"/>
    <n v="0"/>
    <n v="600"/>
    <n v="20"/>
    <x v="0"/>
  </r>
  <r>
    <n v="393873538"/>
    <x v="0"/>
    <x v="0"/>
    <n v="0"/>
    <n v="600"/>
    <n v="20"/>
    <x v="0"/>
  </r>
  <r>
    <n v="393880400"/>
    <x v="0"/>
    <x v="0"/>
    <n v="0"/>
    <n v="600"/>
    <n v="20"/>
    <x v="0"/>
  </r>
  <r>
    <n v="393880678"/>
    <x v="0"/>
    <x v="0"/>
    <n v="0"/>
    <n v="600"/>
    <n v="20"/>
    <x v="0"/>
  </r>
  <r>
    <n v="393881008"/>
    <x v="0"/>
    <x v="0"/>
    <n v="0"/>
    <n v="600"/>
    <n v="20"/>
    <x v="0"/>
  </r>
  <r>
    <n v="393881837"/>
    <x v="0"/>
    <x v="0"/>
    <n v="0"/>
    <n v="600"/>
    <n v="20"/>
    <x v="0"/>
  </r>
  <r>
    <n v="393882364"/>
    <x v="0"/>
    <x v="0"/>
    <n v="0"/>
    <n v="600"/>
    <n v="20"/>
    <x v="0"/>
  </r>
  <r>
    <n v="393882691"/>
    <x v="0"/>
    <x v="0"/>
    <n v="0"/>
    <n v="600"/>
    <n v="20"/>
    <x v="0"/>
  </r>
  <r>
    <s v="NJSPARTA01R"/>
    <x v="0"/>
    <x v="1"/>
    <n v="20"/>
    <n v="348"/>
    <n v="12"/>
    <x v="0"/>
  </r>
  <r>
    <s v="NJSPARTA02R"/>
    <x v="0"/>
    <x v="1"/>
    <n v="20"/>
    <n v="435"/>
    <n v="15"/>
    <x v="0"/>
  </r>
  <r>
    <s v="NJBALT032908C"/>
    <x v="1"/>
    <x v="2"/>
    <n v="15"/>
    <n v="600"/>
    <n v="20"/>
    <x v="0"/>
  </r>
  <r>
    <n v="393881567"/>
    <x v="0"/>
    <x v="0"/>
    <n v="0"/>
    <n v="600"/>
    <n v="20"/>
    <x v="1"/>
  </r>
  <r>
    <s v="6B59374 "/>
    <x v="0"/>
    <x v="3"/>
    <n v="18"/>
    <n v="638"/>
    <n v="22"/>
    <x v="1"/>
  </r>
  <r>
    <s v="6B59513"/>
    <x v="0"/>
    <x v="3"/>
    <n v="18"/>
    <n v="638"/>
    <n v="22"/>
    <x v="1"/>
  </r>
  <r>
    <n v="394018149"/>
    <x v="0"/>
    <x v="4"/>
    <n v="15"/>
    <n v="638"/>
    <n v="22"/>
    <x v="1"/>
  </r>
  <r>
    <n v="394018258"/>
    <x v="0"/>
    <x v="4"/>
    <n v="15"/>
    <n v="638"/>
    <n v="22"/>
    <x v="1"/>
  </r>
  <r>
    <n v="394018403"/>
    <x v="0"/>
    <x v="5"/>
    <n v="0"/>
    <n v="638"/>
    <n v="22"/>
    <x v="1"/>
  </r>
  <r>
    <n v="394018504"/>
    <x v="0"/>
    <x v="5"/>
    <n v="0"/>
    <n v="638"/>
    <n v="22"/>
    <x v="1"/>
  </r>
  <r>
    <n v="394018548"/>
    <x v="0"/>
    <x v="5"/>
    <n v="0"/>
    <n v="638"/>
    <n v="22"/>
    <x v="1"/>
  </r>
  <r>
    <n v="394018591"/>
    <x v="0"/>
    <x v="5"/>
    <n v="0"/>
    <n v="638"/>
    <n v="22"/>
    <x v="1"/>
  </r>
  <r>
    <n v="394018621"/>
    <x v="0"/>
    <x v="5"/>
    <n v="0"/>
    <n v="638"/>
    <n v="22"/>
    <x v="1"/>
  </r>
  <r>
    <n v="394018697"/>
    <x v="0"/>
    <x v="5"/>
    <n v="0"/>
    <n v="638"/>
    <n v="22"/>
    <x v="1"/>
  </r>
  <r>
    <n v="394018719"/>
    <x v="0"/>
    <x v="5"/>
    <n v="0"/>
    <n v="638"/>
    <n v="22"/>
    <x v="1"/>
  </r>
  <r>
    <s v="NJUNION01R"/>
    <x v="0"/>
    <x v="1"/>
    <n v="20"/>
    <n v="348"/>
    <n v="12"/>
    <x v="1"/>
  </r>
  <r>
    <s v="NJUNION02R"/>
    <x v="0"/>
    <x v="1"/>
    <n v="20"/>
    <n v="435"/>
    <n v="15"/>
    <x v="1"/>
  </r>
  <r>
    <n v="392158122"/>
    <x v="1"/>
    <x v="6"/>
    <n v="0"/>
    <n v="638"/>
    <n v="22"/>
    <x v="1"/>
  </r>
  <r>
    <s v="NJBALT032915C"/>
    <x v="1"/>
    <x v="2"/>
    <n v="15"/>
    <n v="600"/>
    <n v="20"/>
    <x v="1"/>
  </r>
  <r>
    <s v="NJBALT032916C"/>
    <x v="1"/>
    <x v="2"/>
    <n v="15"/>
    <n v="600"/>
    <n v="20"/>
    <x v="1"/>
  </r>
  <r>
    <s v="NJBALT032917C"/>
    <x v="1"/>
    <x v="2"/>
    <n v="15"/>
    <n v="600"/>
    <n v="20"/>
    <x v="1"/>
  </r>
  <r>
    <s v="NJBALT032918C"/>
    <x v="1"/>
    <x v="2"/>
    <n v="15"/>
    <n v="600"/>
    <n v="20"/>
    <x v="1"/>
  </r>
  <r>
    <s v="NJBALT032919C"/>
    <x v="1"/>
    <x v="2"/>
    <n v="15"/>
    <n v="600"/>
    <n v="20"/>
    <x v="1"/>
  </r>
  <r>
    <s v="NJBALT032920C"/>
    <x v="1"/>
    <x v="2"/>
    <n v="15"/>
    <n v="600"/>
    <n v="20"/>
    <x v="1"/>
  </r>
  <r>
    <s v="NJBALT032921C"/>
    <x v="1"/>
    <x v="2"/>
    <n v="15"/>
    <n v="600"/>
    <n v="20"/>
    <x v="1"/>
  </r>
  <r>
    <s v="NJBALT032921C1"/>
    <x v="1"/>
    <x v="2"/>
    <n v="15"/>
    <n v="12"/>
    <n v="1"/>
    <x v="1"/>
  </r>
  <r>
    <n v="394205937"/>
    <x v="0"/>
    <x v="0"/>
    <n v="0"/>
    <n v="600"/>
    <n v="20"/>
    <x v="2"/>
  </r>
  <r>
    <n v="394206088"/>
    <x v="0"/>
    <x v="0"/>
    <n v="0"/>
    <n v="600"/>
    <n v="20"/>
    <x v="2"/>
  </r>
  <r>
    <n v="394206123"/>
    <x v="0"/>
    <x v="0"/>
    <n v="0"/>
    <n v="600"/>
    <n v="20"/>
    <x v="2"/>
  </r>
  <r>
    <n v="394206148"/>
    <x v="0"/>
    <x v="0"/>
    <n v="0"/>
    <n v="600"/>
    <n v="20"/>
    <x v="2"/>
  </r>
  <r>
    <n v="394206277"/>
    <x v="0"/>
    <x v="0"/>
    <n v="0"/>
    <n v="600"/>
    <n v="20"/>
    <x v="2"/>
  </r>
  <r>
    <n v="394206291"/>
    <x v="0"/>
    <x v="0"/>
    <n v="0"/>
    <n v="600"/>
    <n v="20"/>
    <x v="2"/>
  </r>
  <r>
    <n v="394206335"/>
    <x v="0"/>
    <x v="0"/>
    <n v="0"/>
    <n v="600"/>
    <n v="20"/>
    <x v="2"/>
  </r>
  <r>
    <n v="393416923"/>
    <x v="1"/>
    <x v="6"/>
    <n v="0"/>
    <n v="638"/>
    <n v="22"/>
    <x v="2"/>
  </r>
  <r>
    <n v="392163408"/>
    <x v="1"/>
    <x v="4"/>
    <n v="15"/>
    <n v="638"/>
    <n v="22"/>
    <x v="2"/>
  </r>
  <r>
    <n v="392164550"/>
    <x v="1"/>
    <x v="4"/>
    <n v="15"/>
    <n v="638"/>
    <n v="22"/>
    <x v="2"/>
  </r>
  <r>
    <n v="393416891"/>
    <x v="1"/>
    <x v="6"/>
    <n v="0"/>
    <n v="638"/>
    <n v="22"/>
    <x v="2"/>
  </r>
  <r>
    <n v="393416970"/>
    <x v="1"/>
    <x v="6"/>
    <n v="0"/>
    <n v="638"/>
    <n v="22"/>
    <x v="2"/>
  </r>
  <r>
    <n v="393417009"/>
    <x v="1"/>
    <x v="6"/>
    <n v="0"/>
    <n v="638"/>
    <n v="22"/>
    <x v="2"/>
  </r>
  <r>
    <s v="NJSPAR040601C"/>
    <x v="1"/>
    <x v="2"/>
    <n v="15"/>
    <n v="600"/>
    <n v="20"/>
    <x v="3"/>
  </r>
  <r>
    <s v="NJSPAR040602C"/>
    <x v="1"/>
    <x v="2"/>
    <n v="15"/>
    <n v="600"/>
    <n v="20"/>
    <x v="3"/>
  </r>
  <r>
    <s v="NJSPAR040603C"/>
    <x v="1"/>
    <x v="2"/>
    <n v="15"/>
    <n v="600"/>
    <n v="20"/>
    <x v="3"/>
  </r>
  <r>
    <n v="394206168"/>
    <x v="0"/>
    <x v="0"/>
    <n v="0"/>
    <n v="600"/>
    <n v="20"/>
    <x v="3"/>
  </r>
  <r>
    <n v="394206186"/>
    <x v="0"/>
    <x v="0"/>
    <n v="0"/>
    <n v="600"/>
    <n v="20"/>
    <x v="3"/>
  </r>
  <r>
    <n v="394206234"/>
    <x v="0"/>
    <x v="0"/>
    <n v="0"/>
    <n v="600"/>
    <n v="20"/>
    <x v="3"/>
  </r>
  <r>
    <s v="NJSPAR040604C"/>
    <x v="1"/>
    <x v="2"/>
    <n v="15"/>
    <n v="600"/>
    <n v="20"/>
    <x v="4"/>
  </r>
  <r>
    <s v="NJSPAR040606C"/>
    <x v="1"/>
    <x v="2"/>
    <n v="15"/>
    <n v="600"/>
    <n v="20"/>
    <x v="4"/>
  </r>
  <r>
    <s v="NJSPAR040605C"/>
    <x v="1"/>
    <x v="2"/>
    <n v="15"/>
    <n v="600"/>
    <n v="20"/>
    <x v="5"/>
  </r>
  <r>
    <s v="NJHUNT040801F"/>
    <x v="0"/>
    <x v="7"/>
    <n v="18"/>
    <n v="290"/>
    <n v="10"/>
    <x v="5"/>
  </r>
  <r>
    <s v="NJSPAR040607C"/>
    <x v="1"/>
    <x v="2"/>
    <n v="15"/>
    <n v="600"/>
    <n v="20"/>
    <x v="5"/>
  </r>
  <r>
    <s v="NJSPAR040608C"/>
    <x v="1"/>
    <x v="2"/>
    <n v="15"/>
    <n v="600"/>
    <n v="20"/>
    <x v="5"/>
  </r>
  <r>
    <s v="NJSPAR040609C"/>
    <x v="1"/>
    <x v="2"/>
    <n v="15"/>
    <n v="510"/>
    <n v="17"/>
    <x v="5"/>
  </r>
  <r>
    <n v="394018679"/>
    <x v="0"/>
    <x v="0"/>
    <n v="0"/>
    <n v="600"/>
    <n v="20"/>
    <x v="5"/>
  </r>
  <r>
    <n v="394304768"/>
    <x v="0"/>
    <x v="0"/>
    <n v="0"/>
    <n v="600"/>
    <n v="20"/>
    <x v="5"/>
  </r>
  <r>
    <n v="394305160"/>
    <x v="0"/>
    <x v="0"/>
    <n v="0"/>
    <n v="600"/>
    <n v="20"/>
    <x v="5"/>
  </r>
  <r>
    <n v="394305234"/>
    <x v="0"/>
    <x v="0"/>
    <n v="0"/>
    <n v="600"/>
    <n v="20"/>
    <x v="5"/>
  </r>
  <r>
    <n v="394305304"/>
    <x v="0"/>
    <x v="0"/>
    <n v="0"/>
    <n v="600"/>
    <n v="20"/>
    <x v="5"/>
  </r>
  <r>
    <n v="394305379"/>
    <x v="0"/>
    <x v="0"/>
    <n v="0"/>
    <n v="600"/>
    <n v="20"/>
    <x v="5"/>
  </r>
  <r>
    <n v="394305506"/>
    <x v="0"/>
    <x v="0"/>
    <n v="0"/>
    <n v="600"/>
    <n v="20"/>
    <x v="5"/>
  </r>
  <r>
    <n v="394305538"/>
    <x v="0"/>
    <x v="0"/>
    <n v="0"/>
    <n v="600"/>
    <n v="20"/>
    <x v="5"/>
  </r>
  <r>
    <n v="394305686"/>
    <x v="0"/>
    <x v="0"/>
    <n v="0"/>
    <n v="600"/>
    <n v="20"/>
    <x v="5"/>
  </r>
  <r>
    <n v="394290699"/>
    <x v="1"/>
    <x v="6"/>
    <n v="0"/>
    <n v="580"/>
    <n v="20"/>
    <x v="5"/>
  </r>
  <r>
    <n v="394290901"/>
    <x v="1"/>
    <x v="6"/>
    <n v="0"/>
    <n v="580"/>
    <n v="20"/>
    <x v="5"/>
  </r>
  <r>
    <n v="394290950"/>
    <x v="1"/>
    <x v="6"/>
    <n v="0"/>
    <n v="580"/>
    <n v="20"/>
    <x v="5"/>
  </r>
  <r>
    <n v="394291006"/>
    <x v="1"/>
    <x v="8"/>
    <n v="15"/>
    <n v="600"/>
    <n v="20"/>
    <x v="5"/>
  </r>
  <r>
    <n v="394291167"/>
    <x v="1"/>
    <x v="8"/>
    <n v="15"/>
    <n v="600"/>
    <n v="20"/>
    <x v="5"/>
  </r>
  <r>
    <n v="394291216"/>
    <x v="1"/>
    <x v="8"/>
    <n v="15"/>
    <n v="600"/>
    <n v="20"/>
    <x v="5"/>
  </r>
  <r>
    <n v="394291786"/>
    <x v="1"/>
    <x v="8"/>
    <n v="15"/>
    <n v="600"/>
    <n v="20"/>
    <x v="5"/>
  </r>
  <r>
    <m/>
    <x v="2"/>
    <x v="9"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25" firstHeaderRow="0" firstDataRow="1" firstDataCol="3"/>
  <pivotFields count="7">
    <pivotField showAll="0"/>
    <pivotField axis="axisRow" outline="0" showAll="0" defaultSubtotal="0">
      <items count="10">
        <item m="1" x="8"/>
        <item x="1"/>
        <item x="0"/>
        <item x="2"/>
        <item m="1" x="7"/>
        <item m="1" x="6"/>
        <item m="1" x="9"/>
        <item m="1" x="4"/>
        <item m="1" x="3"/>
        <item m="1" x="5"/>
      </items>
    </pivotField>
    <pivotField axis="axisRow" showAll="0">
      <items count="14">
        <item m="1" x="11"/>
        <item x="2"/>
        <item x="9"/>
        <item m="1" x="10"/>
        <item m="1" x="12"/>
        <item x="5"/>
        <item x="1"/>
        <item x="0"/>
        <item x="3"/>
        <item x="4"/>
        <item x="6"/>
        <item x="7"/>
        <item x="8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30">
        <item m="1" x="21"/>
        <item m="1" x="8"/>
        <item m="1" x="17"/>
        <item m="1" x="26"/>
        <item m="1" x="11"/>
        <item m="1" x="20"/>
        <item m="1" x="29"/>
        <item x="6"/>
        <item m="1" x="15"/>
        <item m="1" x="24"/>
        <item m="1" x="10"/>
        <item m="1" x="19"/>
        <item m="1" x="28"/>
        <item m="1" x="14"/>
        <item m="1" x="23"/>
        <item m="1" x="9"/>
        <item m="1" x="18"/>
        <item m="1" x="27"/>
        <item m="1" x="13"/>
        <item m="1" x="22"/>
        <item m="1" x="7"/>
        <item m="1" x="16"/>
        <item m="1" x="25"/>
        <item m="1" x="12"/>
        <item x="0"/>
        <item x="1"/>
        <item x="2"/>
        <item x="3"/>
        <item x="4"/>
        <item x="5"/>
      </items>
    </pivotField>
  </pivotFields>
  <rowFields count="3">
    <field x="1"/>
    <field x="6"/>
    <field x="2"/>
  </rowFields>
  <rowItems count="23">
    <i>
      <x v="1"/>
      <x v="24"/>
      <x v="1"/>
    </i>
    <i r="1">
      <x v="25"/>
      <x v="1"/>
    </i>
    <i r="2">
      <x v="10"/>
    </i>
    <i r="1">
      <x v="26"/>
      <x v="9"/>
    </i>
    <i r="2">
      <x v="10"/>
    </i>
    <i r="1">
      <x v="27"/>
      <x v="1"/>
    </i>
    <i r="1">
      <x v="28"/>
      <x v="1"/>
    </i>
    <i r="1">
      <x v="29"/>
      <x v="1"/>
    </i>
    <i r="2">
      <x v="10"/>
    </i>
    <i r="2">
      <x v="12"/>
    </i>
    <i>
      <x v="2"/>
      <x v="24"/>
      <x v="6"/>
    </i>
    <i r="2">
      <x v="7"/>
    </i>
    <i r="1">
      <x v="25"/>
      <x v="5"/>
    </i>
    <i r="2">
      <x v="6"/>
    </i>
    <i r="2">
      <x v="7"/>
    </i>
    <i r="2">
      <x v="8"/>
    </i>
    <i r="2">
      <x v="9"/>
    </i>
    <i r="1">
      <x v="26"/>
      <x v="7"/>
    </i>
    <i r="1">
      <x v="27"/>
      <x v="7"/>
    </i>
    <i r="1">
      <x v="29"/>
      <x v="7"/>
    </i>
    <i r="2">
      <x v="11"/>
    </i>
    <i>
      <x v="3"/>
      <x v="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3"/>
  <sheetViews>
    <sheetView tabSelected="1" zoomScale="82" zoomScaleNormal="82" workbookViewId="0">
      <pane ySplit="2" topLeftCell="A3" activePane="bottomLeft" state="frozen"/>
      <selection pane="bottomLeft" activeCell="P54" sqref="P54"/>
    </sheetView>
  </sheetViews>
  <sheetFormatPr defaultColWidth="21.88671875" defaultRowHeight="14.4" x14ac:dyDescent="0.3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4.109375" style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51.109375" style="1" customWidth="1"/>
    <col min="22" max="22" width="99.6640625" style="2" customWidth="1"/>
    <col min="23" max="16384" width="21.88671875" style="1"/>
  </cols>
  <sheetData>
    <row r="1" spans="1:22" x14ac:dyDescent="0.3">
      <c r="A1" s="3"/>
      <c r="B1" s="2"/>
      <c r="C1" s="2"/>
      <c r="D1" s="2"/>
      <c r="E1" s="2"/>
      <c r="F1" s="170" t="s">
        <v>0</v>
      </c>
      <c r="G1" s="171"/>
      <c r="H1" s="171"/>
      <c r="I1" s="171"/>
      <c r="J1" s="171"/>
      <c r="K1" s="174" t="s">
        <v>1</v>
      </c>
      <c r="L1" s="175"/>
      <c r="M1" s="175"/>
      <c r="N1" s="2"/>
      <c r="O1" s="2"/>
      <c r="P1" s="172" t="s">
        <v>2</v>
      </c>
      <c r="Q1" s="173"/>
      <c r="R1" s="173"/>
      <c r="S1" s="173"/>
      <c r="T1" s="173"/>
      <c r="U1" s="2"/>
    </row>
    <row r="2" spans="1:22" s="23" customFormat="1" x14ac:dyDescent="0.3">
      <c r="A2" s="20" t="s">
        <v>3</v>
      </c>
      <c r="B2" s="20" t="s">
        <v>4</v>
      </c>
      <c r="C2" s="20" t="s">
        <v>5</v>
      </c>
      <c r="D2" s="21" t="s">
        <v>6</v>
      </c>
      <c r="E2" s="20" t="s">
        <v>76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 x14ac:dyDescent="0.3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69</v>
      </c>
    </row>
    <row r="4" spans="1:22" ht="15" customHeight="1" x14ac:dyDescent="0.3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5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8" si="2">L4+K4+M4</f>
        <v>0</v>
      </c>
      <c r="P4" s="6"/>
      <c r="Q4" s="14">
        <v>4</v>
      </c>
      <c r="R4" s="6"/>
      <c r="S4" s="6"/>
      <c r="T4" s="6"/>
      <c r="U4" s="6" t="s">
        <v>74</v>
      </c>
    </row>
    <row r="5" spans="1:22" s="5" customFormat="1" ht="15" customHeight="1" x14ac:dyDescent="0.3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75</v>
      </c>
      <c r="V5" s="4"/>
    </row>
    <row r="6" spans="1:22" ht="15" customHeight="1" x14ac:dyDescent="0.3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9" si="3">F6+G6+I6+H6+J6</f>
        <v>106</v>
      </c>
      <c r="O6" s="6">
        <f t="shared" si="2"/>
        <v>0</v>
      </c>
      <c r="P6" s="6"/>
      <c r="Q6" s="14">
        <f>5-1</f>
        <v>4</v>
      </c>
      <c r="R6" s="6"/>
      <c r="S6" s="6"/>
      <c r="T6" s="6"/>
      <c r="U6" s="6"/>
    </row>
    <row r="7" spans="1:22" ht="15" customHeight="1" x14ac:dyDescent="0.3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 x14ac:dyDescent="0.3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 x14ac:dyDescent="0.3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800</v>
      </c>
      <c r="F9" s="6">
        <v>2</v>
      </c>
      <c r="G9" s="14"/>
      <c r="H9" s="6"/>
      <c r="I9" s="6"/>
      <c r="J9" s="6"/>
      <c r="K9" s="6"/>
      <c r="L9" s="6"/>
      <c r="M9" s="6"/>
      <c r="N9" s="6">
        <f t="shared" si="3"/>
        <v>2</v>
      </c>
      <c r="O9" s="6">
        <f t="shared" si="2"/>
        <v>0</v>
      </c>
      <c r="P9" s="6">
        <v>1</v>
      </c>
      <c r="Q9" s="14"/>
      <c r="R9" s="6"/>
      <c r="S9" s="6"/>
      <c r="T9" s="6"/>
      <c r="U9" s="6"/>
    </row>
    <row r="10" spans="1:22" ht="15" customHeight="1" x14ac:dyDescent="0.3">
      <c r="A10" s="10">
        <v>12002679</v>
      </c>
      <c r="B10" s="10" t="s">
        <v>22</v>
      </c>
      <c r="C10" s="10">
        <v>400</v>
      </c>
      <c r="D10" s="10">
        <v>20</v>
      </c>
      <c r="E10" s="13">
        <f t="shared" si="0"/>
        <v>34800</v>
      </c>
      <c r="F10" s="6">
        <f>435-348</f>
        <v>87</v>
      </c>
      <c r="G10" s="14"/>
      <c r="H10" s="6"/>
      <c r="I10" s="6"/>
      <c r="J10" s="6"/>
      <c r="K10" s="6"/>
      <c r="L10" s="6"/>
      <c r="M10" s="6"/>
      <c r="N10" s="6">
        <f t="shared" si="3"/>
        <v>87</v>
      </c>
      <c r="O10" s="6">
        <f t="shared" si="2"/>
        <v>0</v>
      </c>
      <c r="P10" s="6">
        <f>15-12</f>
        <v>3</v>
      </c>
      <c r="Q10" s="14"/>
      <c r="R10" s="6"/>
      <c r="S10" s="6"/>
      <c r="T10" s="6"/>
      <c r="U10" s="6" t="s">
        <v>23</v>
      </c>
    </row>
    <row r="11" spans="1:22" ht="15" customHeight="1" x14ac:dyDescent="0.3">
      <c r="A11" s="10">
        <v>12002679</v>
      </c>
      <c r="B11" s="10" t="s">
        <v>22</v>
      </c>
      <c r="C11" s="10">
        <v>400</v>
      </c>
      <c r="D11" s="10">
        <v>20</v>
      </c>
      <c r="E11" s="13">
        <f t="shared" si="0"/>
        <v>36400</v>
      </c>
      <c r="F11" s="6">
        <f>108-17</f>
        <v>91</v>
      </c>
      <c r="G11" s="14"/>
      <c r="H11" s="6"/>
      <c r="I11" s="6"/>
      <c r="J11" s="6"/>
      <c r="K11" s="6"/>
      <c r="L11" s="6"/>
      <c r="M11" s="6"/>
      <c r="N11" s="6">
        <f t="shared" si="3"/>
        <v>91</v>
      </c>
      <c r="O11" s="6">
        <f t="shared" si="2"/>
        <v>0</v>
      </c>
      <c r="P11" s="6">
        <f>4-1</f>
        <v>3</v>
      </c>
      <c r="Q11" s="14"/>
      <c r="R11" s="6"/>
      <c r="S11" s="6"/>
      <c r="T11" s="6"/>
      <c r="U11" s="6" t="s">
        <v>24</v>
      </c>
    </row>
    <row r="12" spans="1:22" ht="15" customHeight="1" x14ac:dyDescent="0.3">
      <c r="A12" s="10">
        <v>12004246</v>
      </c>
      <c r="B12" s="10" t="s">
        <v>25</v>
      </c>
      <c r="C12" s="10">
        <v>425</v>
      </c>
      <c r="D12" s="10">
        <v>20</v>
      </c>
      <c r="E12" s="13">
        <f t="shared" si="0"/>
        <v>425</v>
      </c>
      <c r="F12" s="6"/>
      <c r="G12" s="14"/>
      <c r="H12" s="6"/>
      <c r="I12" s="6"/>
      <c r="J12" s="6"/>
      <c r="K12" s="6"/>
      <c r="L12" s="6">
        <v>1</v>
      </c>
      <c r="M12" s="6"/>
      <c r="N12" s="6">
        <f t="shared" si="3"/>
        <v>0</v>
      </c>
      <c r="O12" s="6">
        <f t="shared" si="2"/>
        <v>1</v>
      </c>
      <c r="P12" s="6"/>
      <c r="Q12" s="14">
        <v>1</v>
      </c>
      <c r="R12" s="6"/>
      <c r="S12" s="6"/>
      <c r="T12" s="6"/>
      <c r="U12" s="6"/>
    </row>
    <row r="13" spans="1:22" ht="15" customHeight="1" x14ac:dyDescent="0.3">
      <c r="A13" s="10">
        <v>12004284</v>
      </c>
      <c r="B13" s="10" t="s">
        <v>22</v>
      </c>
      <c r="C13" s="10">
        <v>400</v>
      </c>
      <c r="D13" s="10">
        <v>20</v>
      </c>
      <c r="E13" s="13">
        <f t="shared" si="0"/>
        <v>11600</v>
      </c>
      <c r="F13" s="6"/>
      <c r="G13" s="14"/>
      <c r="H13" s="6">
        <v>29</v>
      </c>
      <c r="I13" s="6"/>
      <c r="J13" s="6"/>
      <c r="K13" s="6"/>
      <c r="L13" s="6"/>
      <c r="M13" s="6"/>
      <c r="N13" s="6">
        <f t="shared" si="3"/>
        <v>29</v>
      </c>
      <c r="O13" s="6">
        <f t="shared" si="2"/>
        <v>0</v>
      </c>
      <c r="P13" s="6"/>
      <c r="Q13" s="14"/>
      <c r="R13" s="6">
        <v>1</v>
      </c>
      <c r="S13" s="6"/>
      <c r="T13" s="6"/>
      <c r="U13" s="6"/>
    </row>
    <row r="14" spans="1:22" ht="15" customHeight="1" x14ac:dyDescent="0.3">
      <c r="A14" s="10">
        <v>30367456</v>
      </c>
      <c r="B14" s="10" t="s">
        <v>26</v>
      </c>
      <c r="C14" s="10">
        <v>400</v>
      </c>
      <c r="D14" s="10">
        <v>20</v>
      </c>
      <c r="E14" s="13">
        <f t="shared" si="0"/>
        <v>8827600</v>
      </c>
      <c r="F14" s="6"/>
      <c r="G14" s="14">
        <f>24795-783-783-1160</f>
        <v>22069</v>
      </c>
      <c r="H14" s="6"/>
      <c r="I14" s="6"/>
      <c r="J14" s="6"/>
      <c r="K14" s="6"/>
      <c r="L14" s="6"/>
      <c r="M14" s="6"/>
      <c r="N14" s="6">
        <f t="shared" si="3"/>
        <v>22069</v>
      </c>
      <c r="O14" s="6">
        <f t="shared" si="2"/>
        <v>0</v>
      </c>
      <c r="P14" s="6"/>
      <c r="Q14" s="14">
        <f>855-27-27-40</f>
        <v>761</v>
      </c>
      <c r="R14" s="6"/>
      <c r="S14" s="6"/>
      <c r="T14" s="6"/>
      <c r="U14" s="6" t="s">
        <v>27</v>
      </c>
    </row>
    <row r="15" spans="1:22" ht="15" customHeight="1" x14ac:dyDescent="0.3">
      <c r="A15" s="10">
        <v>30368158</v>
      </c>
      <c r="B15" s="10" t="s">
        <v>28</v>
      </c>
      <c r="C15" s="10">
        <v>410</v>
      </c>
      <c r="D15" s="10">
        <v>20</v>
      </c>
      <c r="E15" s="13">
        <f t="shared" si="0"/>
        <v>23780</v>
      </c>
      <c r="F15" s="6"/>
      <c r="G15" s="14">
        <v>58</v>
      </c>
      <c r="H15" s="6"/>
      <c r="I15" s="6"/>
      <c r="J15" s="6"/>
      <c r="K15" s="6"/>
      <c r="L15" s="6"/>
      <c r="M15" s="6"/>
      <c r="N15" s="6">
        <f t="shared" si="3"/>
        <v>58</v>
      </c>
      <c r="O15" s="6">
        <f t="shared" si="2"/>
        <v>0</v>
      </c>
      <c r="P15" s="6"/>
      <c r="Q15" s="14">
        <v>2</v>
      </c>
      <c r="R15" s="6"/>
      <c r="S15" s="6"/>
      <c r="T15" s="6"/>
      <c r="U15" s="6"/>
    </row>
    <row r="16" spans="1:22" s="5" customFormat="1" ht="15" customHeight="1" x14ac:dyDescent="0.3">
      <c r="A16" s="10">
        <v>30380660</v>
      </c>
      <c r="B16" s="10" t="s">
        <v>29</v>
      </c>
      <c r="C16" s="10">
        <v>420</v>
      </c>
      <c r="D16" s="10">
        <v>20</v>
      </c>
      <c r="E16" s="13">
        <f t="shared" si="0"/>
        <v>2728320</v>
      </c>
      <c r="F16" s="15"/>
      <c r="G16" s="16">
        <v>6496</v>
      </c>
      <c r="H16" s="15"/>
      <c r="I16" s="15"/>
      <c r="J16" s="15"/>
      <c r="K16" s="15"/>
      <c r="L16" s="15"/>
      <c r="M16" s="15"/>
      <c r="N16" s="6">
        <f t="shared" si="3"/>
        <v>6496</v>
      </c>
      <c r="O16" s="6">
        <f t="shared" si="2"/>
        <v>0</v>
      </c>
      <c r="P16" s="15"/>
      <c r="Q16" s="16">
        <v>224</v>
      </c>
      <c r="R16" s="15"/>
      <c r="S16" s="15"/>
      <c r="T16" s="15"/>
      <c r="U16" s="15" t="s">
        <v>30</v>
      </c>
      <c r="V16" s="4"/>
    </row>
    <row r="17" spans="1:21" ht="15" customHeight="1" x14ac:dyDescent="0.3">
      <c r="A17" s="10">
        <v>30381259</v>
      </c>
      <c r="B17" s="10" t="s">
        <v>31</v>
      </c>
      <c r="C17" s="10">
        <v>415</v>
      </c>
      <c r="D17" s="10">
        <v>20</v>
      </c>
      <c r="E17" s="13">
        <f t="shared" si="0"/>
        <v>12035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/>
    </row>
    <row r="18" spans="1:21" ht="15" customHeight="1" x14ac:dyDescent="0.3">
      <c r="A18" s="10">
        <v>30382860</v>
      </c>
      <c r="B18" s="10" t="s">
        <v>32</v>
      </c>
      <c r="C18" s="10">
        <v>420</v>
      </c>
      <c r="D18" s="10">
        <v>20</v>
      </c>
      <c r="E18" s="13">
        <f t="shared" si="0"/>
        <v>12180</v>
      </c>
      <c r="F18" s="6"/>
      <c r="G18" s="14"/>
      <c r="H18" s="6"/>
      <c r="I18" s="6"/>
      <c r="J18" s="6"/>
      <c r="K18" s="6"/>
      <c r="L18" s="6">
        <v>29</v>
      </c>
      <c r="M18" s="6"/>
      <c r="N18" s="6">
        <f t="shared" si="3"/>
        <v>0</v>
      </c>
      <c r="O18" s="6">
        <f t="shared" si="2"/>
        <v>29</v>
      </c>
      <c r="P18" s="6"/>
      <c r="Q18" s="14">
        <v>1</v>
      </c>
      <c r="R18" s="6"/>
      <c r="S18" s="6"/>
      <c r="T18" s="6"/>
      <c r="U18" s="6" t="s">
        <v>33</v>
      </c>
    </row>
    <row r="19" spans="1:21" ht="15" customHeight="1" x14ac:dyDescent="0.3">
      <c r="A19" s="10">
        <v>30382860</v>
      </c>
      <c r="B19" s="10" t="s">
        <v>32</v>
      </c>
      <c r="C19" s="10">
        <v>420</v>
      </c>
      <c r="D19" s="10">
        <v>20</v>
      </c>
      <c r="E19" s="13">
        <f t="shared" si="0"/>
        <v>12180</v>
      </c>
      <c r="F19" s="6"/>
      <c r="G19" s="14"/>
      <c r="H19" s="6"/>
      <c r="I19" s="6"/>
      <c r="J19" s="6"/>
      <c r="K19" s="6"/>
      <c r="L19" s="6">
        <v>29</v>
      </c>
      <c r="M19" s="6"/>
      <c r="N19" s="6">
        <f t="shared" si="3"/>
        <v>0</v>
      </c>
      <c r="O19" s="6">
        <f t="shared" si="2"/>
        <v>29</v>
      </c>
      <c r="P19" s="6"/>
      <c r="Q19" s="14">
        <v>1</v>
      </c>
      <c r="R19" s="6"/>
      <c r="S19" s="6"/>
      <c r="T19" s="6"/>
      <c r="U19" s="6" t="s">
        <v>34</v>
      </c>
    </row>
    <row r="20" spans="1:21" ht="15" customHeight="1" x14ac:dyDescent="0.3">
      <c r="A20" s="11">
        <v>12004246</v>
      </c>
      <c r="B20" s="11" t="s">
        <v>25</v>
      </c>
      <c r="C20" s="11">
        <v>425</v>
      </c>
      <c r="D20" s="11">
        <v>18</v>
      </c>
      <c r="E20" s="13">
        <f t="shared" si="0"/>
        <v>12750</v>
      </c>
      <c r="F20" s="6"/>
      <c r="G20" s="14">
        <v>0</v>
      </c>
      <c r="H20" s="6"/>
      <c r="I20" s="6"/>
      <c r="J20" s="6">
        <v>30</v>
      </c>
      <c r="K20" s="6"/>
      <c r="L20" s="6"/>
      <c r="M20" s="6"/>
      <c r="N20" s="6">
        <f t="shared" si="3"/>
        <v>30</v>
      </c>
      <c r="O20" s="6">
        <f t="shared" si="2"/>
        <v>0</v>
      </c>
      <c r="P20" s="6"/>
      <c r="Q20" s="14">
        <v>0</v>
      </c>
      <c r="R20" s="6"/>
      <c r="S20" s="6"/>
      <c r="T20" s="6">
        <v>1</v>
      </c>
      <c r="U20" s="6"/>
    </row>
    <row r="21" spans="1:21" ht="15" customHeight="1" x14ac:dyDescent="0.3">
      <c r="A21" s="11">
        <v>12004247</v>
      </c>
      <c r="B21" s="11" t="s">
        <v>35</v>
      </c>
      <c r="C21" s="11">
        <v>420</v>
      </c>
      <c r="D21" s="11">
        <v>18</v>
      </c>
      <c r="E21" s="13">
        <f t="shared" si="0"/>
        <v>315000</v>
      </c>
      <c r="F21" s="6"/>
      <c r="G21" s="14"/>
      <c r="H21" s="6"/>
      <c r="I21" s="6"/>
      <c r="J21" s="6">
        <v>750</v>
      </c>
      <c r="K21" s="6"/>
      <c r="L21" s="6"/>
      <c r="M21" s="6"/>
      <c r="N21" s="6">
        <f t="shared" si="3"/>
        <v>750</v>
      </c>
      <c r="O21" s="6">
        <f t="shared" si="2"/>
        <v>0</v>
      </c>
      <c r="P21" s="6"/>
      <c r="Q21" s="14"/>
      <c r="R21" s="6"/>
      <c r="S21" s="6"/>
      <c r="T21" s="6">
        <v>25</v>
      </c>
      <c r="U21" s="6"/>
    </row>
    <row r="22" spans="1:21" ht="15" customHeight="1" x14ac:dyDescent="0.3">
      <c r="A22" s="11">
        <v>12005560</v>
      </c>
      <c r="B22" s="11" t="s">
        <v>66</v>
      </c>
      <c r="C22" s="11">
        <v>470</v>
      </c>
      <c r="D22" s="11">
        <v>18</v>
      </c>
      <c r="E22" s="13">
        <f t="shared" si="0"/>
        <v>86480</v>
      </c>
      <c r="F22" s="6">
        <v>184</v>
      </c>
      <c r="G22" s="14"/>
      <c r="H22" s="6"/>
      <c r="I22" s="6"/>
      <c r="J22" s="6"/>
      <c r="K22" s="6"/>
      <c r="L22" s="6"/>
      <c r="M22" s="6"/>
      <c r="N22" s="6">
        <f t="shared" si="3"/>
        <v>184</v>
      </c>
      <c r="O22" s="6">
        <f t="shared" si="2"/>
        <v>0</v>
      </c>
      <c r="P22" s="6">
        <v>7</v>
      </c>
      <c r="Q22" s="14"/>
      <c r="R22" s="6"/>
      <c r="S22" s="6"/>
      <c r="T22" s="6"/>
      <c r="U22" s="6"/>
    </row>
    <row r="23" spans="1:21" ht="15" customHeight="1" x14ac:dyDescent="0.3">
      <c r="A23" s="11">
        <v>12005803</v>
      </c>
      <c r="B23" s="11" t="s">
        <v>37</v>
      </c>
      <c r="C23" s="11">
        <v>430</v>
      </c>
      <c r="D23" s="11">
        <v>18</v>
      </c>
      <c r="E23" s="13">
        <f t="shared" si="0"/>
        <v>314330</v>
      </c>
      <c r="F23" s="6"/>
      <c r="G23" s="14">
        <v>731</v>
      </c>
      <c r="H23" s="6"/>
      <c r="I23" s="6"/>
      <c r="J23" s="6"/>
      <c r="K23" s="6"/>
      <c r="L23" s="6"/>
      <c r="M23" s="6"/>
      <c r="N23" s="6">
        <f t="shared" si="3"/>
        <v>731</v>
      </c>
      <c r="O23" s="6">
        <f t="shared" si="2"/>
        <v>0</v>
      </c>
      <c r="P23" s="6"/>
      <c r="Q23" s="14">
        <v>25</v>
      </c>
      <c r="R23" s="6"/>
      <c r="S23" s="6"/>
      <c r="T23" s="6"/>
      <c r="U23" s="6"/>
    </row>
    <row r="24" spans="1:21" ht="15" customHeight="1" x14ac:dyDescent="0.3">
      <c r="A24" s="11">
        <v>30368516</v>
      </c>
      <c r="B24" s="11" t="s">
        <v>38</v>
      </c>
      <c r="C24" s="11">
        <v>375</v>
      </c>
      <c r="D24" s="11">
        <v>18</v>
      </c>
      <c r="E24" s="13">
        <f t="shared" si="0"/>
        <v>156000</v>
      </c>
      <c r="F24" s="6"/>
      <c r="G24" s="14">
        <v>416</v>
      </c>
      <c r="H24" s="6"/>
      <c r="I24" s="6"/>
      <c r="J24" s="6"/>
      <c r="K24" s="6"/>
      <c r="L24" s="6"/>
      <c r="M24" s="6"/>
      <c r="N24" s="6">
        <f t="shared" si="3"/>
        <v>416</v>
      </c>
      <c r="O24" s="6">
        <f t="shared" si="2"/>
        <v>0</v>
      </c>
      <c r="P24" s="6"/>
      <c r="Q24" s="14">
        <v>13</v>
      </c>
      <c r="R24" s="6"/>
      <c r="S24" s="6"/>
      <c r="T24" s="6"/>
      <c r="U24" s="6"/>
    </row>
    <row r="25" spans="1:21" ht="15" customHeight="1" x14ac:dyDescent="0.3">
      <c r="A25" s="11">
        <v>30369116</v>
      </c>
      <c r="B25" s="11" t="s">
        <v>39</v>
      </c>
      <c r="C25" s="11">
        <v>375</v>
      </c>
      <c r="D25" s="11">
        <v>18</v>
      </c>
      <c r="E25" s="13">
        <f t="shared" si="0"/>
        <v>93750</v>
      </c>
      <c r="F25" s="6"/>
      <c r="G25" s="14">
        <v>250</v>
      </c>
      <c r="H25" s="6"/>
      <c r="I25" s="6"/>
      <c r="J25" s="6"/>
      <c r="K25" s="6"/>
      <c r="L25" s="6"/>
      <c r="M25" s="6"/>
      <c r="N25" s="6">
        <f t="shared" si="3"/>
        <v>250</v>
      </c>
      <c r="O25" s="6">
        <f t="shared" si="2"/>
        <v>0</v>
      </c>
      <c r="P25" s="6"/>
      <c r="Q25" s="14">
        <v>8</v>
      </c>
      <c r="R25" s="6"/>
      <c r="S25" s="6"/>
      <c r="T25" s="6"/>
      <c r="U25" s="6"/>
    </row>
    <row r="26" spans="1:21" ht="15" customHeight="1" x14ac:dyDescent="0.3">
      <c r="A26" s="11">
        <v>30396067</v>
      </c>
      <c r="B26" s="11" t="s">
        <v>40</v>
      </c>
      <c r="C26" s="11">
        <v>455</v>
      </c>
      <c r="D26" s="11">
        <v>18</v>
      </c>
      <c r="E26" s="13">
        <f t="shared" si="0"/>
        <v>290290</v>
      </c>
      <c r="F26" s="6"/>
      <c r="G26" s="14">
        <v>638</v>
      </c>
      <c r="H26" s="6"/>
      <c r="I26" s="6"/>
      <c r="J26" s="6"/>
      <c r="K26" s="6"/>
      <c r="L26" s="6"/>
      <c r="M26" s="6"/>
      <c r="N26" s="6">
        <f t="shared" si="3"/>
        <v>638</v>
      </c>
      <c r="O26" s="6">
        <f t="shared" si="2"/>
        <v>0</v>
      </c>
      <c r="P26" s="6"/>
      <c r="Q26" s="14">
        <v>22</v>
      </c>
      <c r="R26" s="6"/>
      <c r="S26" s="6"/>
      <c r="T26" s="6"/>
      <c r="U26" s="6"/>
    </row>
    <row r="27" spans="1:21" ht="15" customHeight="1" x14ac:dyDescent="0.3">
      <c r="A27" s="11">
        <v>30396567</v>
      </c>
      <c r="B27" s="11" t="s">
        <v>41</v>
      </c>
      <c r="C27" s="11">
        <v>455</v>
      </c>
      <c r="D27" s="11">
        <v>18</v>
      </c>
      <c r="E27" s="13">
        <f t="shared" si="0"/>
        <v>237510</v>
      </c>
      <c r="F27" s="6"/>
      <c r="G27" s="14">
        <v>522</v>
      </c>
      <c r="H27" s="6"/>
      <c r="I27" s="6"/>
      <c r="J27" s="6"/>
      <c r="K27" s="6"/>
      <c r="L27" s="6"/>
      <c r="M27" s="6"/>
      <c r="N27" s="6">
        <f t="shared" si="3"/>
        <v>522</v>
      </c>
      <c r="O27" s="6">
        <f t="shared" si="2"/>
        <v>0</v>
      </c>
      <c r="P27" s="6"/>
      <c r="Q27" s="14">
        <v>18</v>
      </c>
      <c r="R27" s="6"/>
      <c r="S27" s="6"/>
      <c r="T27" s="6"/>
      <c r="U27" s="6"/>
    </row>
    <row r="28" spans="1:21" ht="15" customHeight="1" x14ac:dyDescent="0.3">
      <c r="A28" s="11">
        <v>30397270</v>
      </c>
      <c r="B28" s="11" t="s">
        <v>42</v>
      </c>
      <c r="C28" s="11">
        <v>470</v>
      </c>
      <c r="D28" s="11">
        <v>18</v>
      </c>
      <c r="E28" s="13">
        <f t="shared" si="0"/>
        <v>96350</v>
      </c>
      <c r="F28" s="6"/>
      <c r="G28" s="14"/>
      <c r="H28" s="6"/>
      <c r="I28" s="6">
        <v>205</v>
      </c>
      <c r="J28" s="6"/>
      <c r="K28" s="6"/>
      <c r="L28" s="6"/>
      <c r="M28" s="6"/>
      <c r="N28" s="6">
        <f t="shared" si="3"/>
        <v>205</v>
      </c>
      <c r="O28" s="6">
        <f t="shared" si="2"/>
        <v>0</v>
      </c>
      <c r="P28" s="6"/>
      <c r="Q28" s="14"/>
      <c r="R28" s="6"/>
      <c r="S28" s="6">
        <v>8</v>
      </c>
      <c r="T28" s="6"/>
      <c r="U28" s="6"/>
    </row>
    <row r="29" spans="1:21" ht="15" customHeight="1" x14ac:dyDescent="0.3">
      <c r="A29" s="11">
        <v>30397371</v>
      </c>
      <c r="B29" s="11" t="s">
        <v>43</v>
      </c>
      <c r="C29" s="11">
        <v>475</v>
      </c>
      <c r="D29" s="11">
        <v>18</v>
      </c>
      <c r="E29" s="13">
        <f t="shared" si="0"/>
        <v>1336175</v>
      </c>
      <c r="F29" s="6">
        <v>874</v>
      </c>
      <c r="G29" s="14">
        <f>2229-290</f>
        <v>1939</v>
      </c>
      <c r="H29" s="6"/>
      <c r="I29" s="6"/>
      <c r="J29" s="6"/>
      <c r="K29" s="6"/>
      <c r="L29" s="6"/>
      <c r="M29" s="6"/>
      <c r="N29" s="6">
        <f t="shared" si="3"/>
        <v>2813</v>
      </c>
      <c r="O29" s="6">
        <f t="shared" si="2"/>
        <v>0</v>
      </c>
      <c r="P29" s="6">
        <v>31</v>
      </c>
      <c r="Q29" s="14">
        <f>77-10</f>
        <v>67</v>
      </c>
      <c r="R29" s="6"/>
      <c r="S29" s="6"/>
      <c r="T29" s="6"/>
      <c r="U29" s="6"/>
    </row>
    <row r="30" spans="1:21" ht="15" customHeight="1" x14ac:dyDescent="0.3">
      <c r="A30" s="11">
        <v>30397471</v>
      </c>
      <c r="B30" s="11" t="s">
        <v>44</v>
      </c>
      <c r="C30" s="11">
        <v>475</v>
      </c>
      <c r="D30" s="11">
        <v>18</v>
      </c>
      <c r="E30" s="13">
        <f t="shared" si="0"/>
        <v>4352900</v>
      </c>
      <c r="F30" s="6"/>
      <c r="G30" s="14">
        <v>9164</v>
      </c>
      <c r="H30" s="6"/>
      <c r="I30" s="6"/>
      <c r="J30" s="6"/>
      <c r="K30" s="6"/>
      <c r="L30" s="6"/>
      <c r="M30" s="6"/>
      <c r="N30" s="6">
        <f t="shared" si="3"/>
        <v>9164</v>
      </c>
      <c r="O30" s="6">
        <f t="shared" si="2"/>
        <v>0</v>
      </c>
      <c r="P30" s="6"/>
      <c r="Q30" s="14">
        <v>316</v>
      </c>
      <c r="R30" s="6"/>
      <c r="S30" s="6"/>
      <c r="T30" s="6"/>
      <c r="U30" s="6"/>
    </row>
    <row r="31" spans="1:21" ht="15" customHeight="1" x14ac:dyDescent="0.3">
      <c r="A31" s="11">
        <v>30397472</v>
      </c>
      <c r="B31" s="11" t="s">
        <v>45</v>
      </c>
      <c r="C31" s="11">
        <v>480</v>
      </c>
      <c r="D31" s="11">
        <v>18</v>
      </c>
      <c r="E31" s="13">
        <f t="shared" si="0"/>
        <v>127680</v>
      </c>
      <c r="F31" s="6">
        <v>150</v>
      </c>
      <c r="G31" s="14">
        <v>116</v>
      </c>
      <c r="H31" s="6"/>
      <c r="I31" s="6"/>
      <c r="J31" s="6"/>
      <c r="K31" s="6"/>
      <c r="L31" s="6"/>
      <c r="M31" s="6"/>
      <c r="N31" s="6">
        <f t="shared" si="3"/>
        <v>266</v>
      </c>
      <c r="O31" s="6">
        <f t="shared" si="2"/>
        <v>0</v>
      </c>
      <c r="P31" s="6">
        <v>6</v>
      </c>
      <c r="Q31" s="14">
        <v>4</v>
      </c>
      <c r="R31" s="6"/>
      <c r="S31" s="6"/>
      <c r="T31" s="6"/>
      <c r="U31" s="6"/>
    </row>
    <row r="32" spans="1:21" ht="15" customHeight="1" x14ac:dyDescent="0.3">
      <c r="A32" s="11">
        <v>30397571</v>
      </c>
      <c r="B32" s="11" t="s">
        <v>46</v>
      </c>
      <c r="C32" s="11">
        <v>475</v>
      </c>
      <c r="D32" s="11">
        <v>18</v>
      </c>
      <c r="E32" s="13">
        <f t="shared" si="0"/>
        <v>1366575</v>
      </c>
      <c r="F32" s="6"/>
      <c r="G32" s="14"/>
      <c r="H32" s="6"/>
      <c r="I32" s="6">
        <v>29</v>
      </c>
      <c r="J32" s="6">
        <v>2848</v>
      </c>
      <c r="K32" s="6"/>
      <c r="L32" s="6"/>
      <c r="M32" s="6"/>
      <c r="N32" s="6">
        <f t="shared" si="3"/>
        <v>2877</v>
      </c>
      <c r="O32" s="6">
        <f t="shared" si="2"/>
        <v>0</v>
      </c>
      <c r="P32" s="6"/>
      <c r="Q32" s="14"/>
      <c r="R32" s="6"/>
      <c r="S32" s="6">
        <v>1</v>
      </c>
      <c r="T32" s="6">
        <v>99</v>
      </c>
      <c r="U32" s="6"/>
    </row>
    <row r="33" spans="1:21" ht="15" customHeight="1" x14ac:dyDescent="0.3">
      <c r="A33" s="11">
        <v>30397572</v>
      </c>
      <c r="B33" s="11" t="s">
        <v>47</v>
      </c>
      <c r="C33" s="11">
        <v>480</v>
      </c>
      <c r="D33" s="11">
        <v>18</v>
      </c>
      <c r="E33" s="13">
        <f t="shared" si="0"/>
        <v>222720</v>
      </c>
      <c r="F33" s="6"/>
      <c r="G33" s="14">
        <f>1740-1276</f>
        <v>464</v>
      </c>
      <c r="H33" s="6"/>
      <c r="I33" s="6"/>
      <c r="J33" s="6"/>
      <c r="K33" s="6"/>
      <c r="L33" s="6"/>
      <c r="M33" s="6"/>
      <c r="N33" s="6">
        <f t="shared" si="3"/>
        <v>464</v>
      </c>
      <c r="O33" s="6">
        <f t="shared" si="2"/>
        <v>0</v>
      </c>
      <c r="P33" s="6"/>
      <c r="Q33" s="14">
        <f>60-44</f>
        <v>16</v>
      </c>
      <c r="R33" s="6"/>
      <c r="S33" s="6"/>
      <c r="T33" s="6"/>
      <c r="U33" s="6"/>
    </row>
    <row r="34" spans="1:21" ht="15" customHeight="1" x14ac:dyDescent="0.3">
      <c r="A34" s="11">
        <v>30397871</v>
      </c>
      <c r="B34" s="11" t="s">
        <v>48</v>
      </c>
      <c r="C34" s="11">
        <v>475</v>
      </c>
      <c r="D34" s="11">
        <v>18</v>
      </c>
      <c r="E34" s="13">
        <f t="shared" si="0"/>
        <v>151525</v>
      </c>
      <c r="F34" s="6"/>
      <c r="G34" s="14"/>
      <c r="H34" s="6"/>
      <c r="I34" s="6"/>
      <c r="J34" s="6">
        <v>319</v>
      </c>
      <c r="K34" s="6"/>
      <c r="L34" s="6"/>
      <c r="M34" s="6"/>
      <c r="N34" s="6">
        <f t="shared" si="3"/>
        <v>319</v>
      </c>
      <c r="O34" s="6">
        <f t="shared" si="2"/>
        <v>0</v>
      </c>
      <c r="P34" s="6"/>
      <c r="Q34" s="14"/>
      <c r="R34" s="6"/>
      <c r="S34" s="6"/>
      <c r="T34" s="6">
        <v>11</v>
      </c>
      <c r="U34" s="6"/>
    </row>
    <row r="35" spans="1:21" ht="15" customHeight="1" x14ac:dyDescent="0.3">
      <c r="A35" s="11">
        <v>30397872</v>
      </c>
      <c r="B35" s="11" t="s">
        <v>49</v>
      </c>
      <c r="C35" s="11">
        <v>480</v>
      </c>
      <c r="D35" s="11">
        <v>18</v>
      </c>
      <c r="E35" s="13">
        <f t="shared" si="0"/>
        <v>27840</v>
      </c>
      <c r="F35" s="6"/>
      <c r="G35" s="14">
        <v>58</v>
      </c>
      <c r="H35" s="6"/>
      <c r="I35" s="6"/>
      <c r="J35" s="6"/>
      <c r="K35" s="6"/>
      <c r="L35" s="6"/>
      <c r="M35" s="6"/>
      <c r="N35" s="6">
        <f t="shared" si="3"/>
        <v>58</v>
      </c>
      <c r="O35" s="6">
        <f t="shared" si="2"/>
        <v>0</v>
      </c>
      <c r="P35" s="6"/>
      <c r="Q35" s="14">
        <v>2</v>
      </c>
      <c r="R35" s="6"/>
      <c r="S35" s="6"/>
      <c r="T35" s="6"/>
      <c r="U35" s="6"/>
    </row>
    <row r="36" spans="1:21" ht="15" customHeight="1" x14ac:dyDescent="0.3">
      <c r="A36" s="25">
        <v>12005559</v>
      </c>
      <c r="B36" s="25" t="s">
        <v>36</v>
      </c>
      <c r="C36" s="25">
        <v>475</v>
      </c>
      <c r="D36" s="25">
        <v>15</v>
      </c>
      <c r="E36" s="13">
        <f t="shared" si="0"/>
        <v>325375</v>
      </c>
      <c r="F36" s="6"/>
      <c r="G36" s="14">
        <v>685</v>
      </c>
      <c r="H36" s="6"/>
      <c r="I36" s="6"/>
      <c r="J36" s="6"/>
      <c r="K36" s="6"/>
      <c r="L36" s="6"/>
      <c r="M36" s="6"/>
      <c r="N36" s="6">
        <f t="shared" si="3"/>
        <v>685</v>
      </c>
      <c r="O36" s="6">
        <f t="shared" si="2"/>
        <v>0</v>
      </c>
      <c r="P36" s="6"/>
      <c r="Q36" s="14">
        <v>25</v>
      </c>
      <c r="R36" s="6"/>
      <c r="S36" s="6"/>
      <c r="T36" s="6"/>
      <c r="U36" s="6"/>
    </row>
    <row r="37" spans="1:21" ht="15" customHeight="1" x14ac:dyDescent="0.3">
      <c r="A37" s="43">
        <v>12005804</v>
      </c>
      <c r="B37" s="25" t="s">
        <v>25</v>
      </c>
      <c r="C37" s="25">
        <v>425</v>
      </c>
      <c r="D37" s="25">
        <v>15</v>
      </c>
      <c r="E37" s="13">
        <f t="shared" si="0"/>
        <v>25500</v>
      </c>
      <c r="F37" s="6"/>
      <c r="G37" s="14"/>
      <c r="H37" s="6"/>
      <c r="I37" s="6">
        <v>60</v>
      </c>
      <c r="J37" s="6"/>
      <c r="K37" s="6"/>
      <c r="L37" s="6"/>
      <c r="M37" s="6"/>
      <c r="N37" s="6">
        <f t="shared" si="3"/>
        <v>60</v>
      </c>
      <c r="O37" s="6">
        <f t="shared" si="2"/>
        <v>0</v>
      </c>
      <c r="P37" s="6"/>
      <c r="Q37" s="14"/>
      <c r="R37" s="6"/>
      <c r="S37" s="6">
        <v>3</v>
      </c>
      <c r="T37" s="6"/>
      <c r="U37" s="6"/>
    </row>
    <row r="38" spans="1:21" ht="15" customHeight="1" x14ac:dyDescent="0.3">
      <c r="A38" s="43">
        <v>12005805</v>
      </c>
      <c r="B38" s="25" t="s">
        <v>35</v>
      </c>
      <c r="C38" s="25">
        <v>420</v>
      </c>
      <c r="D38" s="25">
        <v>15</v>
      </c>
      <c r="E38" s="13">
        <f t="shared" si="0"/>
        <v>26040</v>
      </c>
      <c r="F38" s="6"/>
      <c r="G38" s="14"/>
      <c r="H38" s="6"/>
      <c r="I38" s="6">
        <v>62</v>
      </c>
      <c r="J38" s="6"/>
      <c r="K38" s="6"/>
      <c r="L38" s="6"/>
      <c r="M38" s="6"/>
      <c r="N38" s="6">
        <f t="shared" si="3"/>
        <v>62</v>
      </c>
      <c r="O38" s="6">
        <f t="shared" si="2"/>
        <v>0</v>
      </c>
      <c r="P38" s="6"/>
      <c r="Q38" s="14"/>
      <c r="R38" s="6"/>
      <c r="S38" s="6">
        <v>4</v>
      </c>
      <c r="T38" s="6"/>
      <c r="U38" s="6"/>
    </row>
    <row r="39" spans="1:21" ht="15" customHeight="1" x14ac:dyDescent="0.3">
      <c r="A39" s="25">
        <v>12005832</v>
      </c>
      <c r="B39" s="25" t="s">
        <v>71</v>
      </c>
      <c r="C39" s="25">
        <v>480</v>
      </c>
      <c r="D39" s="25">
        <v>15</v>
      </c>
      <c r="E39" s="13">
        <f t="shared" si="0"/>
        <v>1740480</v>
      </c>
      <c r="F39" s="6">
        <f>7800-2400-1800</f>
        <v>3600</v>
      </c>
      <c r="G39" s="14">
        <v>26</v>
      </c>
      <c r="H39" s="6"/>
      <c r="I39" s="6"/>
      <c r="J39" s="6"/>
      <c r="K39" s="6"/>
      <c r="L39" s="6"/>
      <c r="M39" s="6"/>
      <c r="N39" s="6">
        <f t="shared" si="3"/>
        <v>3626</v>
      </c>
      <c r="O39" s="6">
        <f t="shared" si="2"/>
        <v>0</v>
      </c>
      <c r="P39" s="6">
        <f>260-80-60</f>
        <v>120</v>
      </c>
      <c r="Q39" s="14">
        <v>1</v>
      </c>
      <c r="R39" s="6"/>
      <c r="S39" s="6"/>
      <c r="T39" s="6"/>
      <c r="U39" s="6"/>
    </row>
    <row r="40" spans="1:21" ht="15" customHeight="1" x14ac:dyDescent="0.3">
      <c r="A40" s="25">
        <v>12005833</v>
      </c>
      <c r="B40" s="25" t="s">
        <v>36</v>
      </c>
      <c r="C40" s="25">
        <v>475</v>
      </c>
      <c r="D40" s="25">
        <v>15</v>
      </c>
      <c r="E40" s="13">
        <f t="shared" si="0"/>
        <v>10219625</v>
      </c>
      <c r="F40" s="6">
        <f>39220-600-4212-1800-1200-2310-1200-3000-600-4200+1200-1170</f>
        <v>20128</v>
      </c>
      <c r="G40" s="14">
        <f>4987-3000-600</f>
        <v>1387</v>
      </c>
      <c r="H40" s="6"/>
      <c r="I40" s="6"/>
      <c r="J40" s="6"/>
      <c r="K40" s="6"/>
      <c r="L40" s="6"/>
      <c r="M40" s="6"/>
      <c r="N40" s="6">
        <f t="shared" si="3"/>
        <v>21515</v>
      </c>
      <c r="O40" s="6">
        <f t="shared" si="2"/>
        <v>0</v>
      </c>
      <c r="P40" s="6">
        <f>1308-20-141-60-40-77-40-100-20-140+40-39</f>
        <v>671</v>
      </c>
      <c r="Q40" s="14">
        <f>167-100-20</f>
        <v>47</v>
      </c>
      <c r="R40" s="6"/>
      <c r="S40" s="6"/>
      <c r="T40" s="6"/>
      <c r="U40" s="6"/>
    </row>
    <row r="41" spans="1:21" ht="15" customHeight="1" x14ac:dyDescent="0.3">
      <c r="A41" s="25">
        <v>30376709</v>
      </c>
      <c r="B41" s="25" t="s">
        <v>72</v>
      </c>
      <c r="C41" s="25">
        <v>340</v>
      </c>
      <c r="D41" s="25">
        <v>15</v>
      </c>
      <c r="E41" s="13">
        <f t="shared" si="0"/>
        <v>130560</v>
      </c>
      <c r="F41" s="6"/>
      <c r="G41" s="14">
        <v>384</v>
      </c>
      <c r="H41" s="6"/>
      <c r="I41" s="6"/>
      <c r="J41" s="6"/>
      <c r="K41" s="6"/>
      <c r="L41" s="6"/>
      <c r="M41" s="6"/>
      <c r="N41" s="6">
        <f t="shared" si="3"/>
        <v>384</v>
      </c>
      <c r="O41" s="6">
        <f t="shared" si="2"/>
        <v>0</v>
      </c>
      <c r="P41" s="6"/>
      <c r="Q41" s="14">
        <v>12</v>
      </c>
      <c r="R41" s="6"/>
      <c r="S41" s="6"/>
      <c r="T41" s="6"/>
      <c r="U41" s="6"/>
    </row>
    <row r="42" spans="1:21" ht="15" customHeight="1" x14ac:dyDescent="0.3">
      <c r="A42" s="25">
        <v>30384561</v>
      </c>
      <c r="B42" s="25" t="s">
        <v>73</v>
      </c>
      <c r="C42" s="25">
        <v>425</v>
      </c>
      <c r="D42" s="25">
        <v>15</v>
      </c>
      <c r="E42" s="13">
        <f t="shared" si="0"/>
        <v>419050</v>
      </c>
      <c r="F42" s="6">
        <v>0</v>
      </c>
      <c r="G42" s="14">
        <v>986</v>
      </c>
      <c r="H42" s="6"/>
      <c r="I42" s="6"/>
      <c r="J42" s="6"/>
      <c r="K42" s="6"/>
      <c r="L42" s="6"/>
      <c r="M42" s="6"/>
      <c r="N42" s="6">
        <f t="shared" si="3"/>
        <v>986</v>
      </c>
      <c r="O42" s="6">
        <f t="shared" si="2"/>
        <v>0</v>
      </c>
      <c r="P42" s="6">
        <v>0</v>
      </c>
      <c r="Q42" s="14">
        <v>34</v>
      </c>
      <c r="R42" s="6"/>
      <c r="S42" s="6"/>
      <c r="T42" s="6"/>
      <c r="U42" s="6"/>
    </row>
    <row r="43" spans="1:21" ht="15" customHeight="1" x14ac:dyDescent="0.3">
      <c r="A43" s="25">
        <v>30390371</v>
      </c>
      <c r="B43" s="25" t="s">
        <v>78</v>
      </c>
      <c r="C43" s="25">
        <v>475</v>
      </c>
      <c r="D43" s="25">
        <v>15</v>
      </c>
      <c r="E43" s="13">
        <f t="shared" si="0"/>
        <v>13775</v>
      </c>
      <c r="F43" s="6">
        <v>29</v>
      </c>
      <c r="G43" s="14"/>
      <c r="H43" s="6"/>
      <c r="I43" s="6"/>
      <c r="J43" s="6">
        <v>0</v>
      </c>
      <c r="K43" s="6"/>
      <c r="L43" s="6"/>
      <c r="M43" s="6"/>
      <c r="N43" s="6">
        <f t="shared" si="3"/>
        <v>29</v>
      </c>
      <c r="O43" s="6">
        <f t="shared" si="2"/>
        <v>0</v>
      </c>
      <c r="P43" s="6">
        <v>1</v>
      </c>
      <c r="Q43" s="14"/>
      <c r="R43" s="6"/>
      <c r="S43" s="6"/>
      <c r="T43" s="6">
        <v>0</v>
      </c>
      <c r="U43" s="6"/>
    </row>
    <row r="44" spans="1:21" x14ac:dyDescent="0.3">
      <c r="A44" s="25">
        <v>30390372</v>
      </c>
      <c r="B44" s="25" t="s">
        <v>77</v>
      </c>
      <c r="C44" s="25">
        <v>480</v>
      </c>
      <c r="D44" s="25">
        <v>15</v>
      </c>
      <c r="E44" s="13">
        <f t="shared" si="0"/>
        <v>389760</v>
      </c>
      <c r="F44" s="6"/>
      <c r="G44" s="14">
        <v>232</v>
      </c>
      <c r="H44" s="6"/>
      <c r="I44" s="6"/>
      <c r="J44" s="6">
        <v>580</v>
      </c>
      <c r="K44" s="6"/>
      <c r="L44" s="6"/>
      <c r="M44" s="6"/>
      <c r="N44" s="6">
        <f t="shared" si="3"/>
        <v>812</v>
      </c>
      <c r="O44" s="6">
        <f t="shared" si="2"/>
        <v>0</v>
      </c>
      <c r="P44" s="6"/>
      <c r="Q44" s="14">
        <v>8</v>
      </c>
      <c r="R44" s="6"/>
      <c r="S44" s="6"/>
      <c r="T44" s="6">
        <v>20</v>
      </c>
      <c r="U44" s="6"/>
    </row>
    <row r="45" spans="1:21" ht="15" customHeight="1" x14ac:dyDescent="0.3">
      <c r="A45" s="25">
        <v>30397471</v>
      </c>
      <c r="B45" s="25" t="s">
        <v>44</v>
      </c>
      <c r="C45" s="25">
        <v>475</v>
      </c>
      <c r="D45" s="25">
        <v>15</v>
      </c>
      <c r="E45" s="13">
        <f t="shared" si="0"/>
        <v>1649675</v>
      </c>
      <c r="F45" s="6"/>
      <c r="G45" s="14"/>
      <c r="H45" s="6"/>
      <c r="I45" s="6">
        <v>3473</v>
      </c>
      <c r="J45" s="6"/>
      <c r="K45" s="6"/>
      <c r="L45" s="6"/>
      <c r="M45" s="6"/>
      <c r="N45" s="6">
        <f t="shared" si="3"/>
        <v>3473</v>
      </c>
      <c r="O45" s="6">
        <f t="shared" si="2"/>
        <v>0</v>
      </c>
      <c r="P45" s="6"/>
      <c r="Q45" s="14"/>
      <c r="R45" s="6"/>
      <c r="S45" s="6">
        <v>120</v>
      </c>
      <c r="T45" s="6"/>
      <c r="U45" s="6"/>
    </row>
    <row r="46" spans="1:21" ht="15" customHeight="1" x14ac:dyDescent="0.3">
      <c r="A46" s="25">
        <v>30397571</v>
      </c>
      <c r="B46" s="25" t="s">
        <v>46</v>
      </c>
      <c r="C46" s="25">
        <v>475</v>
      </c>
      <c r="D46" s="25">
        <v>15</v>
      </c>
      <c r="E46" s="13">
        <f t="shared" si="0"/>
        <v>5000325</v>
      </c>
      <c r="F46" s="6">
        <v>5162</v>
      </c>
      <c r="G46" s="14"/>
      <c r="H46" s="6"/>
      <c r="I46" s="6">
        <v>435</v>
      </c>
      <c r="J46" s="6">
        <v>4930</v>
      </c>
      <c r="K46" s="6"/>
      <c r="L46" s="6"/>
      <c r="M46" s="6"/>
      <c r="N46" s="6">
        <f t="shared" si="3"/>
        <v>10527</v>
      </c>
      <c r="O46" s="6">
        <f t="shared" si="2"/>
        <v>0</v>
      </c>
      <c r="P46" s="6">
        <v>178</v>
      </c>
      <c r="Q46" s="14"/>
      <c r="R46" s="6"/>
      <c r="S46" s="6">
        <v>15</v>
      </c>
      <c r="T46" s="6">
        <v>170</v>
      </c>
      <c r="U46" s="6"/>
    </row>
    <row r="47" spans="1:21" ht="15" customHeight="1" x14ac:dyDescent="0.3">
      <c r="A47" s="43">
        <v>30397572</v>
      </c>
      <c r="B47" s="25" t="s">
        <v>47</v>
      </c>
      <c r="C47" s="25">
        <v>480</v>
      </c>
      <c r="D47" s="25">
        <v>15</v>
      </c>
      <c r="E47" s="13">
        <f t="shared" si="0"/>
        <v>21680160</v>
      </c>
      <c r="F47" s="6">
        <f>50170-1276-5220</f>
        <v>43674</v>
      </c>
      <c r="G47" s="14">
        <f>2146-1276</f>
        <v>870</v>
      </c>
      <c r="H47" s="6"/>
      <c r="I47" s="6">
        <v>406</v>
      </c>
      <c r="J47" s="6">
        <v>188</v>
      </c>
      <c r="K47" s="6"/>
      <c r="L47" s="6"/>
      <c r="M47" s="6">
        <v>29</v>
      </c>
      <c r="N47" s="6">
        <f t="shared" si="3"/>
        <v>45138</v>
      </c>
      <c r="O47" s="6">
        <f t="shared" si="2"/>
        <v>29</v>
      </c>
      <c r="P47" s="6">
        <f>1730-44-180</f>
        <v>1506</v>
      </c>
      <c r="Q47" s="14">
        <f>74-44</f>
        <v>30</v>
      </c>
      <c r="R47" s="6"/>
      <c r="S47" s="6">
        <v>14</v>
      </c>
      <c r="T47" s="6">
        <v>8</v>
      </c>
      <c r="U47" s="6" t="s">
        <v>79</v>
      </c>
    </row>
    <row r="48" spans="1:21" ht="15" customHeight="1" x14ac:dyDescent="0.3">
      <c r="A48" s="43">
        <v>30397871</v>
      </c>
      <c r="B48" s="25" t="s">
        <v>48</v>
      </c>
      <c r="C48" s="25">
        <v>475</v>
      </c>
      <c r="D48" s="25">
        <v>15</v>
      </c>
      <c r="E48" s="13">
        <f t="shared" si="0"/>
        <v>4484950</v>
      </c>
      <c r="F48" s="6"/>
      <c r="G48" s="14"/>
      <c r="H48" s="6"/>
      <c r="I48" s="6">
        <v>7702</v>
      </c>
      <c r="J48" s="6">
        <v>1740</v>
      </c>
      <c r="K48" s="6"/>
      <c r="L48" s="6"/>
      <c r="M48" s="6"/>
      <c r="N48" s="6">
        <f t="shared" si="3"/>
        <v>9442</v>
      </c>
      <c r="O48" s="6">
        <f t="shared" si="2"/>
        <v>0</v>
      </c>
      <c r="P48" s="6"/>
      <c r="Q48" s="14"/>
      <c r="R48" s="6"/>
      <c r="S48" s="6">
        <v>266</v>
      </c>
      <c r="T48" s="6">
        <v>60</v>
      </c>
      <c r="U48" s="6"/>
    </row>
    <row r="49" spans="1:21" ht="15" customHeight="1" x14ac:dyDescent="0.3">
      <c r="A49" s="43">
        <v>30397872</v>
      </c>
      <c r="B49" s="25" t="s">
        <v>49</v>
      </c>
      <c r="C49" s="25">
        <v>480</v>
      </c>
      <c r="D49" s="25">
        <v>15</v>
      </c>
      <c r="E49" s="13">
        <f t="shared" si="0"/>
        <v>91680</v>
      </c>
      <c r="F49" s="6">
        <v>29</v>
      </c>
      <c r="G49" s="14"/>
      <c r="H49" s="6"/>
      <c r="I49" s="6">
        <v>46</v>
      </c>
      <c r="J49" s="6">
        <v>116</v>
      </c>
      <c r="K49" s="6"/>
      <c r="L49" s="6"/>
      <c r="M49" s="6"/>
      <c r="N49" s="6">
        <f t="shared" si="3"/>
        <v>191</v>
      </c>
      <c r="O49" s="6">
        <f t="shared" si="2"/>
        <v>0</v>
      </c>
      <c r="P49" s="6">
        <v>1</v>
      </c>
      <c r="Q49" s="14"/>
      <c r="R49" s="6"/>
      <c r="S49" s="6">
        <v>2</v>
      </c>
      <c r="T49" s="6">
        <v>4</v>
      </c>
      <c r="U49" s="6"/>
    </row>
    <row r="50" spans="1:21" ht="15" customHeight="1" x14ac:dyDescent="0.3">
      <c r="A50" s="61">
        <v>30390456</v>
      </c>
      <c r="B50" s="62" t="s">
        <v>127</v>
      </c>
      <c r="C50" s="62">
        <v>400</v>
      </c>
      <c r="D50" s="62">
        <v>14.75</v>
      </c>
      <c r="E50" s="13">
        <f>C50*(SUM(F50:M50))</f>
        <v>12288000</v>
      </c>
      <c r="F50" s="6"/>
      <c r="G50" s="14">
        <f>3840+6144+13056+6144+1536</f>
        <v>30720</v>
      </c>
      <c r="H50" s="6"/>
      <c r="I50" s="6"/>
      <c r="J50" s="6"/>
      <c r="K50" s="6"/>
      <c r="L50" s="6"/>
      <c r="M50" s="6"/>
      <c r="N50" s="6">
        <f t="shared" ref="N50:N51" si="4">F50+G50+I50+H50+J50</f>
        <v>30720</v>
      </c>
      <c r="O50" s="6">
        <f t="shared" ref="O50:O51" si="5">L50+K50+M50</f>
        <v>0</v>
      </c>
      <c r="P50" s="6"/>
      <c r="Q50" s="14">
        <f>120+192+408+192+48</f>
        <v>960</v>
      </c>
      <c r="R50" s="6"/>
      <c r="S50" s="6"/>
      <c r="T50" s="6"/>
      <c r="U50" s="6"/>
    </row>
    <row r="51" spans="1:21" ht="15" customHeight="1" x14ac:dyDescent="0.3">
      <c r="A51" s="12">
        <v>10018044</v>
      </c>
      <c r="B51" s="12" t="s">
        <v>50</v>
      </c>
      <c r="C51" s="12">
        <v>265</v>
      </c>
      <c r="D51" s="12">
        <v>0</v>
      </c>
      <c r="E51" s="13">
        <f t="shared" si="0"/>
        <v>2120</v>
      </c>
      <c r="F51" s="6"/>
      <c r="G51" s="14"/>
      <c r="H51" s="6"/>
      <c r="I51" s="6"/>
      <c r="J51" s="6"/>
      <c r="K51" s="6"/>
      <c r="L51" s="6">
        <v>8</v>
      </c>
      <c r="M51" s="6"/>
      <c r="N51" s="6">
        <f t="shared" si="4"/>
        <v>0</v>
      </c>
      <c r="O51" s="6">
        <f t="shared" si="5"/>
        <v>8</v>
      </c>
      <c r="P51" s="6"/>
      <c r="Q51" s="14">
        <v>1</v>
      </c>
      <c r="R51" s="6"/>
      <c r="S51" s="6"/>
      <c r="T51" s="6"/>
      <c r="U51" s="6" t="s">
        <v>69</v>
      </c>
    </row>
    <row r="52" spans="1:21" ht="15" customHeight="1" x14ac:dyDescent="0.3">
      <c r="A52" s="12">
        <v>10018791</v>
      </c>
      <c r="B52" s="12" t="s">
        <v>51</v>
      </c>
      <c r="C52" s="12">
        <v>325</v>
      </c>
      <c r="D52" s="12">
        <v>0</v>
      </c>
      <c r="E52" s="13">
        <f t="shared" si="0"/>
        <v>975</v>
      </c>
      <c r="F52" s="6"/>
      <c r="G52" s="14"/>
      <c r="H52" s="6"/>
      <c r="I52" s="6"/>
      <c r="J52" s="6"/>
      <c r="K52" s="6"/>
      <c r="L52" s="6">
        <v>3</v>
      </c>
      <c r="M52" s="6"/>
      <c r="N52" s="6">
        <f t="shared" ref="N52:N66" si="6">F52+G52+I52+H52+J52</f>
        <v>0</v>
      </c>
      <c r="O52" s="6">
        <f t="shared" si="2"/>
        <v>3</v>
      </c>
      <c r="P52" s="6"/>
      <c r="Q52" s="14">
        <v>1</v>
      </c>
      <c r="R52" s="6"/>
      <c r="S52" s="6"/>
      <c r="T52" s="6"/>
      <c r="U52" s="6" t="s">
        <v>69</v>
      </c>
    </row>
    <row r="53" spans="1:21" ht="15" customHeight="1" x14ac:dyDescent="0.3">
      <c r="A53" s="12">
        <v>12005832</v>
      </c>
      <c r="B53" s="12" t="s">
        <v>71</v>
      </c>
      <c r="C53" s="12">
        <v>480</v>
      </c>
      <c r="D53" s="12">
        <v>0</v>
      </c>
      <c r="E53" s="13">
        <f t="shared" si="0"/>
        <v>0</v>
      </c>
      <c r="F53" s="6"/>
      <c r="G53" s="14">
        <f>21000-5400-600-4200-1800-5400-3600+1200-1200</f>
        <v>0</v>
      </c>
      <c r="H53" s="6"/>
      <c r="I53" s="6"/>
      <c r="J53" s="6"/>
      <c r="K53" s="6"/>
      <c r="L53" s="6"/>
      <c r="M53" s="6"/>
      <c r="N53" s="6">
        <f t="shared" si="6"/>
        <v>0</v>
      </c>
      <c r="O53" s="6">
        <f t="shared" si="2"/>
        <v>0</v>
      </c>
      <c r="P53" s="6"/>
      <c r="Q53" s="14">
        <f>700-180-20-140-60-180-120+40-40</f>
        <v>0</v>
      </c>
      <c r="R53" s="6"/>
      <c r="S53" s="6"/>
      <c r="T53" s="6"/>
      <c r="U53" s="6"/>
    </row>
    <row r="54" spans="1:21" ht="15" customHeight="1" x14ac:dyDescent="0.3">
      <c r="A54" s="154">
        <v>12005833</v>
      </c>
      <c r="B54" s="154" t="s">
        <v>36</v>
      </c>
      <c r="C54" s="12">
        <v>475</v>
      </c>
      <c r="D54" s="12">
        <v>0</v>
      </c>
      <c r="E54" s="13">
        <f t="shared" si="0"/>
        <v>855000</v>
      </c>
      <c r="F54" s="6"/>
      <c r="G54" s="14">
        <v>1800</v>
      </c>
      <c r="H54" s="6"/>
      <c r="I54" s="6"/>
      <c r="J54" s="6"/>
      <c r="K54" s="6"/>
      <c r="L54" s="6"/>
      <c r="M54" s="6"/>
      <c r="N54" s="6">
        <f t="shared" ref="N54" si="7">F54+G54+I54+H54+J54</f>
        <v>1800</v>
      </c>
      <c r="O54" s="6">
        <f t="shared" ref="O54" si="8">L54+K54+M54</f>
        <v>0</v>
      </c>
      <c r="P54" s="6"/>
      <c r="Q54" s="14">
        <v>60</v>
      </c>
      <c r="R54" s="6"/>
      <c r="S54" s="6"/>
      <c r="T54" s="6"/>
      <c r="U54" s="6"/>
    </row>
    <row r="55" spans="1:21" ht="15" customHeight="1" x14ac:dyDescent="0.3">
      <c r="A55" s="12">
        <v>30368358</v>
      </c>
      <c r="B55" s="12" t="s">
        <v>52</v>
      </c>
      <c r="C55" s="12">
        <v>410</v>
      </c>
      <c r="D55" s="12">
        <v>0</v>
      </c>
      <c r="E55" s="13">
        <f t="shared" si="0"/>
        <v>820</v>
      </c>
      <c r="F55" s="6"/>
      <c r="G55" s="14"/>
      <c r="H55" s="6"/>
      <c r="I55" s="6"/>
      <c r="J55" s="6"/>
      <c r="K55" s="6"/>
      <c r="L55" s="6">
        <v>2</v>
      </c>
      <c r="M55" s="6"/>
      <c r="N55" s="6">
        <f t="shared" si="6"/>
        <v>0</v>
      </c>
      <c r="O55" s="6">
        <f t="shared" si="2"/>
        <v>2</v>
      </c>
      <c r="P55" s="6"/>
      <c r="Q55" s="14">
        <v>2</v>
      </c>
      <c r="R55" s="6"/>
      <c r="S55" s="6"/>
      <c r="T55" s="6"/>
      <c r="U55" s="6" t="s">
        <v>70</v>
      </c>
    </row>
    <row r="56" spans="1:21" ht="15" customHeight="1" x14ac:dyDescent="0.3">
      <c r="A56" s="12">
        <v>30390370</v>
      </c>
      <c r="B56" s="12" t="s">
        <v>105</v>
      </c>
      <c r="C56" s="12">
        <v>470</v>
      </c>
      <c r="D56" s="12">
        <v>0</v>
      </c>
      <c r="E56" s="13">
        <f t="shared" si="0"/>
        <v>121730</v>
      </c>
      <c r="F56" s="6"/>
      <c r="G56" s="14">
        <v>259</v>
      </c>
      <c r="H56" s="6"/>
      <c r="I56" s="6"/>
      <c r="J56" s="6"/>
      <c r="K56" s="6"/>
      <c r="L56" s="6"/>
      <c r="M56" s="6"/>
      <c r="N56" s="6">
        <f t="shared" si="6"/>
        <v>259</v>
      </c>
      <c r="O56" s="6">
        <f t="shared" si="2"/>
        <v>0</v>
      </c>
      <c r="P56" s="6"/>
      <c r="Q56" s="14">
        <v>9</v>
      </c>
      <c r="R56" s="6"/>
      <c r="S56" s="6"/>
      <c r="T56" s="6"/>
      <c r="U56" s="6"/>
    </row>
    <row r="57" spans="1:21" ht="15" customHeight="1" x14ac:dyDescent="0.3">
      <c r="A57" s="12">
        <v>30390371</v>
      </c>
      <c r="B57" s="12" t="s">
        <v>78</v>
      </c>
      <c r="C57" s="12">
        <v>475</v>
      </c>
      <c r="D57" s="12">
        <v>0</v>
      </c>
      <c r="E57" s="13">
        <f t="shared" si="0"/>
        <v>5225</v>
      </c>
      <c r="F57" s="6"/>
      <c r="G57" s="14">
        <v>11</v>
      </c>
      <c r="H57" s="6"/>
      <c r="I57" s="6"/>
      <c r="J57" s="6"/>
      <c r="K57" s="6"/>
      <c r="L57" s="6"/>
      <c r="M57" s="6"/>
      <c r="N57" s="6">
        <f t="shared" si="6"/>
        <v>11</v>
      </c>
      <c r="O57" s="6">
        <f t="shared" si="2"/>
        <v>0</v>
      </c>
      <c r="P57" s="6"/>
      <c r="Q57" s="14">
        <v>1</v>
      </c>
      <c r="R57" s="6"/>
      <c r="S57" s="6"/>
      <c r="T57" s="6"/>
      <c r="U57" s="6"/>
    </row>
    <row r="58" spans="1:21" x14ac:dyDescent="0.3">
      <c r="A58" s="44">
        <v>30390372</v>
      </c>
      <c r="B58" s="12" t="s">
        <v>77</v>
      </c>
      <c r="C58" s="12">
        <v>480</v>
      </c>
      <c r="D58" s="12">
        <v>0</v>
      </c>
      <c r="E58" s="13">
        <f t="shared" si="0"/>
        <v>837600</v>
      </c>
      <c r="F58" s="6">
        <f>6380-638-3190-1740+638</f>
        <v>1450</v>
      </c>
      <c r="G58" s="14">
        <v>295</v>
      </c>
      <c r="H58" s="6"/>
      <c r="I58" s="6"/>
      <c r="J58" s="6"/>
      <c r="K58" s="6"/>
      <c r="L58" s="6"/>
      <c r="M58" s="6"/>
      <c r="N58" s="6">
        <f t="shared" si="6"/>
        <v>1745</v>
      </c>
      <c r="O58" s="6">
        <f t="shared" si="2"/>
        <v>0</v>
      </c>
      <c r="P58" s="6">
        <f>220-22-110-60+22</f>
        <v>50</v>
      </c>
      <c r="Q58" s="14">
        <v>11</v>
      </c>
      <c r="R58" s="6"/>
      <c r="S58" s="6"/>
      <c r="T58" s="6"/>
      <c r="U58" s="6"/>
    </row>
    <row r="59" spans="1:21" ht="15" customHeight="1" x14ac:dyDescent="0.3">
      <c r="A59" s="12">
        <v>30390373</v>
      </c>
      <c r="B59" s="12" t="s">
        <v>89</v>
      </c>
      <c r="C59" s="12">
        <v>485</v>
      </c>
      <c r="D59" s="12">
        <v>0</v>
      </c>
      <c r="E59" s="13">
        <f t="shared" si="0"/>
        <v>16975</v>
      </c>
      <c r="F59" s="6"/>
      <c r="G59" s="14">
        <v>35</v>
      </c>
      <c r="H59" s="6"/>
      <c r="I59" s="6"/>
      <c r="J59" s="6"/>
      <c r="K59" s="6"/>
      <c r="L59" s="6"/>
      <c r="M59" s="6"/>
      <c r="N59" s="6">
        <f t="shared" si="6"/>
        <v>35</v>
      </c>
      <c r="O59" s="6">
        <f t="shared" si="2"/>
        <v>0</v>
      </c>
      <c r="P59" s="6"/>
      <c r="Q59" s="14">
        <v>2</v>
      </c>
      <c r="R59" s="6"/>
      <c r="S59" s="6"/>
      <c r="T59" s="6"/>
      <c r="U59" s="6"/>
    </row>
    <row r="60" spans="1:21" ht="15" customHeight="1" x14ac:dyDescent="0.3">
      <c r="A60" s="12">
        <v>30397570</v>
      </c>
      <c r="B60" s="12" t="s">
        <v>88</v>
      </c>
      <c r="C60" s="12">
        <v>470</v>
      </c>
      <c r="D60" s="12">
        <v>0</v>
      </c>
      <c r="E60" s="13">
        <f t="shared" si="0"/>
        <v>831430</v>
      </c>
      <c r="F60" s="6"/>
      <c r="G60" s="14">
        <v>1769</v>
      </c>
      <c r="H60" s="6"/>
      <c r="I60" s="6"/>
      <c r="J60" s="6"/>
      <c r="K60" s="6"/>
      <c r="L60" s="6"/>
      <c r="M60" s="6"/>
      <c r="N60" s="6">
        <f t="shared" si="6"/>
        <v>1769</v>
      </c>
      <c r="O60" s="6">
        <f t="shared" si="2"/>
        <v>0</v>
      </c>
      <c r="P60" s="6"/>
      <c r="Q60" s="14">
        <v>61</v>
      </c>
      <c r="R60" s="6"/>
      <c r="S60" s="6"/>
      <c r="T60" s="6"/>
      <c r="U60" s="6"/>
    </row>
    <row r="61" spans="1:21" ht="15" customHeight="1" x14ac:dyDescent="0.3">
      <c r="A61" s="12">
        <v>30397573</v>
      </c>
      <c r="B61" s="12" t="s">
        <v>104</v>
      </c>
      <c r="C61" s="12">
        <v>485</v>
      </c>
      <c r="D61" s="12">
        <v>0</v>
      </c>
      <c r="E61" s="13">
        <f t="shared" si="0"/>
        <v>638745</v>
      </c>
      <c r="F61" s="6"/>
      <c r="G61" s="14">
        <v>1317</v>
      </c>
      <c r="H61" s="6"/>
      <c r="I61" s="6"/>
      <c r="J61" s="6"/>
      <c r="K61" s="6"/>
      <c r="L61" s="6"/>
      <c r="M61" s="6"/>
      <c r="N61" s="6">
        <f t="shared" si="6"/>
        <v>1317</v>
      </c>
      <c r="O61" s="6">
        <f t="shared" si="2"/>
        <v>0</v>
      </c>
      <c r="P61" s="6"/>
      <c r="Q61" s="14">
        <v>46</v>
      </c>
      <c r="R61" s="6"/>
      <c r="S61" s="6"/>
      <c r="T61" s="6"/>
      <c r="U61" s="6"/>
    </row>
    <row r="62" spans="1:21" ht="15" customHeight="1" x14ac:dyDescent="0.3">
      <c r="A62" s="44">
        <v>30397571</v>
      </c>
      <c r="B62" s="12" t="s">
        <v>46</v>
      </c>
      <c r="C62" s="12">
        <v>475</v>
      </c>
      <c r="D62" s="12">
        <v>0</v>
      </c>
      <c r="E62" s="13">
        <f t="shared" si="0"/>
        <v>308750</v>
      </c>
      <c r="F62" s="6">
        <v>203</v>
      </c>
      <c r="G62" s="14">
        <v>447</v>
      </c>
      <c r="H62" s="6"/>
      <c r="I62" s="6"/>
      <c r="J62" s="6"/>
      <c r="K62" s="6"/>
      <c r="L62" s="6"/>
      <c r="M62" s="6"/>
      <c r="N62" s="6">
        <f t="shared" si="6"/>
        <v>650</v>
      </c>
      <c r="O62" s="6">
        <f t="shared" si="2"/>
        <v>0</v>
      </c>
      <c r="P62" s="6">
        <v>7</v>
      </c>
      <c r="Q62" s="14">
        <v>16</v>
      </c>
      <c r="R62" s="6"/>
      <c r="S62" s="6"/>
      <c r="T62" s="6"/>
      <c r="U62" s="6"/>
    </row>
    <row r="63" spans="1:21" ht="15" customHeight="1" x14ac:dyDescent="0.3">
      <c r="A63" s="44">
        <v>30397572</v>
      </c>
      <c r="B63" s="12" t="s">
        <v>47</v>
      </c>
      <c r="C63" s="12">
        <v>480</v>
      </c>
      <c r="D63" s="12">
        <v>0</v>
      </c>
      <c r="E63" s="13">
        <f t="shared" si="0"/>
        <v>926880</v>
      </c>
      <c r="F63" s="6">
        <v>580</v>
      </c>
      <c r="G63" s="14">
        <f>6397-4466-580</f>
        <v>1351</v>
      </c>
      <c r="H63" s="6"/>
      <c r="I63" s="6"/>
      <c r="J63" s="6"/>
      <c r="K63" s="6"/>
      <c r="L63" s="6"/>
      <c r="M63" s="6"/>
      <c r="N63" s="6">
        <f t="shared" si="6"/>
        <v>1931</v>
      </c>
      <c r="O63" s="6">
        <f t="shared" si="2"/>
        <v>0</v>
      </c>
      <c r="P63" s="6">
        <v>20</v>
      </c>
      <c r="Q63" s="14">
        <f>221-154-20</f>
        <v>47</v>
      </c>
      <c r="R63" s="6"/>
      <c r="S63" s="6"/>
      <c r="T63" s="6"/>
      <c r="U63" s="6"/>
    </row>
    <row r="64" spans="1:21" ht="15" customHeight="1" x14ac:dyDescent="0.3">
      <c r="A64" s="12">
        <v>41101139</v>
      </c>
      <c r="B64" s="12" t="s">
        <v>53</v>
      </c>
      <c r="C64" s="12">
        <v>395</v>
      </c>
      <c r="D64" s="12">
        <v>0</v>
      </c>
      <c r="E64" s="13">
        <f t="shared" si="0"/>
        <v>3555</v>
      </c>
      <c r="F64" s="6"/>
      <c r="G64" s="14"/>
      <c r="H64" s="6"/>
      <c r="I64" s="6"/>
      <c r="J64" s="6"/>
      <c r="K64" s="6"/>
      <c r="L64" s="6">
        <v>9</v>
      </c>
      <c r="M64" s="6"/>
      <c r="N64" s="6">
        <f t="shared" si="6"/>
        <v>0</v>
      </c>
      <c r="O64" s="6">
        <f t="shared" si="2"/>
        <v>9</v>
      </c>
      <c r="P64" s="6"/>
      <c r="Q64" s="14">
        <v>2</v>
      </c>
      <c r="R64" s="6"/>
      <c r="S64" s="6"/>
      <c r="T64" s="6"/>
      <c r="U64" s="6" t="s">
        <v>69</v>
      </c>
    </row>
    <row r="65" spans="1:21" ht="15" customHeight="1" x14ac:dyDescent="0.3">
      <c r="A65" s="12">
        <v>43101139</v>
      </c>
      <c r="B65" s="12" t="s">
        <v>54</v>
      </c>
      <c r="C65" s="12">
        <v>395</v>
      </c>
      <c r="D65" s="12">
        <v>0</v>
      </c>
      <c r="E65" s="13">
        <f t="shared" si="0"/>
        <v>11455</v>
      </c>
      <c r="F65" s="6"/>
      <c r="G65" s="14"/>
      <c r="H65" s="6"/>
      <c r="I65" s="6"/>
      <c r="J65" s="6"/>
      <c r="K65" s="6"/>
      <c r="L65" s="6">
        <v>29</v>
      </c>
      <c r="M65" s="6"/>
      <c r="N65" s="6">
        <f t="shared" si="6"/>
        <v>0</v>
      </c>
      <c r="O65" s="6">
        <f t="shared" si="2"/>
        <v>29</v>
      </c>
      <c r="P65" s="6"/>
      <c r="Q65" s="14">
        <v>1</v>
      </c>
      <c r="R65" s="6"/>
      <c r="S65" s="6"/>
      <c r="T65" s="6"/>
      <c r="U65" s="15" t="s">
        <v>55</v>
      </c>
    </row>
    <row r="66" spans="1:21" ht="15" customHeight="1" x14ac:dyDescent="0.3">
      <c r="A66" s="12">
        <v>43202124</v>
      </c>
      <c r="B66" s="12" t="s">
        <v>56</v>
      </c>
      <c r="C66" s="12">
        <v>320</v>
      </c>
      <c r="D66" s="12">
        <v>0</v>
      </c>
      <c r="E66" s="13">
        <f t="shared" ref="E66:E72" si="9">C66*(SUM(F66:M66))</f>
        <v>61440</v>
      </c>
      <c r="F66" s="6">
        <v>128</v>
      </c>
      <c r="G66" s="14"/>
      <c r="H66" s="6"/>
      <c r="I66" s="6"/>
      <c r="J66" s="6"/>
      <c r="K66" s="6">
        <v>64</v>
      </c>
      <c r="L66" s="6"/>
      <c r="M66" s="6"/>
      <c r="N66" s="6">
        <f t="shared" si="6"/>
        <v>128</v>
      </c>
      <c r="O66" s="6">
        <f t="shared" si="2"/>
        <v>64</v>
      </c>
      <c r="P66" s="6">
        <v>6</v>
      </c>
      <c r="Q66" s="14"/>
      <c r="R66" s="6"/>
      <c r="S66" s="6"/>
      <c r="T66" s="6"/>
      <c r="U66" s="6"/>
    </row>
    <row r="67" spans="1:21" ht="15" customHeight="1" x14ac:dyDescent="0.3">
      <c r="A67" s="12">
        <v>43207124</v>
      </c>
      <c r="B67" s="12" t="s">
        <v>57</v>
      </c>
      <c r="C67" s="12">
        <v>320</v>
      </c>
      <c r="D67" s="12">
        <v>0</v>
      </c>
      <c r="E67" s="13">
        <f t="shared" si="9"/>
        <v>30720</v>
      </c>
      <c r="F67" s="6"/>
      <c r="G67" s="14"/>
      <c r="H67" s="6"/>
      <c r="I67" s="6"/>
      <c r="J67" s="6"/>
      <c r="K67" s="6"/>
      <c r="L67" s="6">
        <v>96</v>
      </c>
      <c r="M67" s="6"/>
      <c r="N67" s="6">
        <f t="shared" ref="N67:N71" si="10">F67+G67+I67+H67+J67</f>
        <v>0</v>
      </c>
      <c r="O67" s="6">
        <f t="shared" si="2"/>
        <v>96</v>
      </c>
      <c r="P67" s="6"/>
      <c r="Q67" s="14">
        <v>3</v>
      </c>
      <c r="R67" s="6"/>
      <c r="S67" s="6"/>
      <c r="T67" s="6"/>
      <c r="U67" s="6" t="s">
        <v>67</v>
      </c>
    </row>
    <row r="68" spans="1:21" ht="15" customHeight="1" x14ac:dyDescent="0.3">
      <c r="A68" s="12">
        <v>44103133</v>
      </c>
      <c r="B68" s="12" t="s">
        <v>58</v>
      </c>
      <c r="C68" s="12">
        <v>365</v>
      </c>
      <c r="D68" s="12">
        <v>0</v>
      </c>
      <c r="E68" s="13">
        <f t="shared" si="9"/>
        <v>21170</v>
      </c>
      <c r="F68" s="6"/>
      <c r="G68" s="14">
        <f>79-21</f>
        <v>58</v>
      </c>
      <c r="H68" s="6"/>
      <c r="I68" s="6"/>
      <c r="J68" s="6"/>
      <c r="K68" s="6"/>
      <c r="L68" s="6"/>
      <c r="M68" s="6"/>
      <c r="N68" s="6">
        <f t="shared" si="10"/>
        <v>58</v>
      </c>
      <c r="O68" s="6">
        <f t="shared" si="2"/>
        <v>0</v>
      </c>
      <c r="P68" s="6"/>
      <c r="Q68" s="14">
        <f>3-1</f>
        <v>2</v>
      </c>
      <c r="R68" s="6"/>
      <c r="S68" s="6"/>
      <c r="T68" s="6"/>
      <c r="U68" s="6"/>
    </row>
    <row r="69" spans="1:21" ht="15" customHeight="1" x14ac:dyDescent="0.3">
      <c r="A69" s="12">
        <v>49401140</v>
      </c>
      <c r="B69" s="12" t="s">
        <v>103</v>
      </c>
      <c r="C69" s="12">
        <v>400</v>
      </c>
      <c r="D69" s="12">
        <v>0</v>
      </c>
      <c r="E69" s="13">
        <f t="shared" si="9"/>
        <v>307200</v>
      </c>
      <c r="F69" s="6"/>
      <c r="G69" s="14">
        <v>768</v>
      </c>
      <c r="H69" s="6"/>
      <c r="I69" s="6"/>
      <c r="J69" s="6"/>
      <c r="K69" s="6"/>
      <c r="L69" s="6"/>
      <c r="M69" s="6"/>
      <c r="N69" s="6">
        <f t="shared" ref="N69:N70" si="11">F69+G69+I69+H69+J69</f>
        <v>768</v>
      </c>
      <c r="O69" s="6">
        <f t="shared" ref="O69:O70" si="12">L69+K69+M69</f>
        <v>0</v>
      </c>
      <c r="P69" s="6"/>
      <c r="Q69" s="14">
        <v>24</v>
      </c>
      <c r="R69" s="6"/>
      <c r="S69" s="6"/>
      <c r="T69" s="6"/>
      <c r="U69" s="6"/>
    </row>
    <row r="70" spans="1:21" ht="15" customHeight="1" x14ac:dyDescent="0.3">
      <c r="A70" s="12" t="s">
        <v>59</v>
      </c>
      <c r="B70" s="12" t="s">
        <v>60</v>
      </c>
      <c r="C70" s="12">
        <v>340</v>
      </c>
      <c r="D70" s="12">
        <v>0</v>
      </c>
      <c r="E70" s="13">
        <f t="shared" si="9"/>
        <v>29580</v>
      </c>
      <c r="F70" s="6"/>
      <c r="G70" s="14"/>
      <c r="H70" s="6"/>
      <c r="I70" s="6"/>
      <c r="J70" s="6"/>
      <c r="K70" s="6"/>
      <c r="L70" s="6">
        <v>87</v>
      </c>
      <c r="M70" s="6"/>
      <c r="N70" s="6">
        <f t="shared" si="11"/>
        <v>0</v>
      </c>
      <c r="O70" s="6">
        <f t="shared" si="12"/>
        <v>87</v>
      </c>
      <c r="P70" s="6"/>
      <c r="Q70" s="14">
        <v>3</v>
      </c>
      <c r="R70" s="6"/>
      <c r="S70" s="6"/>
      <c r="T70" s="6"/>
      <c r="U70" s="6" t="s">
        <v>68</v>
      </c>
    </row>
    <row r="71" spans="1:21" ht="15" customHeight="1" x14ac:dyDescent="0.3">
      <c r="A71" s="12" t="s">
        <v>61</v>
      </c>
      <c r="B71" s="12" t="s">
        <v>62</v>
      </c>
      <c r="C71" s="12">
        <v>260</v>
      </c>
      <c r="D71" s="12">
        <v>0</v>
      </c>
      <c r="E71" s="13">
        <f t="shared" si="9"/>
        <v>780</v>
      </c>
      <c r="F71" s="6"/>
      <c r="G71" s="14"/>
      <c r="H71" s="6"/>
      <c r="I71" s="6"/>
      <c r="J71" s="6"/>
      <c r="K71" s="6"/>
      <c r="L71" s="6">
        <v>3</v>
      </c>
      <c r="M71" s="6"/>
      <c r="N71" s="6">
        <f t="shared" si="10"/>
        <v>0</v>
      </c>
      <c r="O71" s="6">
        <f t="shared" ref="O71" si="13">L71+K71+M71</f>
        <v>3</v>
      </c>
      <c r="P71" s="6"/>
      <c r="Q71" s="14">
        <v>1</v>
      </c>
      <c r="R71" s="6"/>
      <c r="S71" s="6"/>
      <c r="T71" s="6"/>
      <c r="U71" s="6" t="s">
        <v>69</v>
      </c>
    </row>
    <row r="72" spans="1:21" ht="15" customHeight="1" thickBot="1" x14ac:dyDescent="0.35">
      <c r="A72" s="12" t="s">
        <v>63</v>
      </c>
      <c r="B72" s="12" t="s">
        <v>64</v>
      </c>
      <c r="C72" s="12">
        <v>310</v>
      </c>
      <c r="D72" s="12">
        <v>0</v>
      </c>
      <c r="E72" s="13">
        <f t="shared" si="9"/>
        <v>4340</v>
      </c>
      <c r="F72" s="17"/>
      <c r="G72" s="18">
        <v>14</v>
      </c>
      <c r="H72" s="17"/>
      <c r="I72" s="17"/>
      <c r="J72" s="17"/>
      <c r="K72" s="17"/>
      <c r="L72" s="17"/>
      <c r="M72" s="17"/>
      <c r="N72" s="6">
        <f t="shared" ref="N72" si="14">F72+G72+I72+H72+J72</f>
        <v>14</v>
      </c>
      <c r="O72" s="6">
        <f t="shared" ref="O72" si="15">L72+K72</f>
        <v>0</v>
      </c>
      <c r="P72" s="17"/>
      <c r="Q72" s="18">
        <v>1</v>
      </c>
      <c r="R72" s="17"/>
      <c r="S72" s="17"/>
      <c r="T72" s="17"/>
      <c r="U72" s="6" t="s">
        <v>65</v>
      </c>
    </row>
    <row r="73" spans="1:21" ht="15.75" customHeight="1" thickBot="1" x14ac:dyDescent="0.35">
      <c r="A73" s="2"/>
      <c r="B73" s="2"/>
      <c r="C73" s="2"/>
      <c r="D73" s="2"/>
      <c r="E73" s="2"/>
      <c r="F73" s="19">
        <f t="shared" ref="F73:T73" si="16">SUM(F3:F72)</f>
        <v>76371</v>
      </c>
      <c r="G73" s="19">
        <f t="shared" si="16"/>
        <v>86631</v>
      </c>
      <c r="H73" s="19">
        <f t="shared" si="16"/>
        <v>29</v>
      </c>
      <c r="I73" s="19">
        <f t="shared" si="16"/>
        <v>12418</v>
      </c>
      <c r="J73" s="19">
        <f t="shared" si="16"/>
        <v>11501</v>
      </c>
      <c r="K73" s="19">
        <f t="shared" si="16"/>
        <v>64</v>
      </c>
      <c r="L73" s="19">
        <f t="shared" si="16"/>
        <v>356</v>
      </c>
      <c r="M73" s="19">
        <f t="shared" si="16"/>
        <v>29</v>
      </c>
      <c r="N73" s="19">
        <f>SUM(N3:N72)</f>
        <v>186950</v>
      </c>
      <c r="O73" s="19">
        <f t="shared" si="16"/>
        <v>449</v>
      </c>
      <c r="P73" s="19">
        <f t="shared" si="16"/>
        <v>2611</v>
      </c>
      <c r="Q73" s="19">
        <f>SUM(Q3:Q72)</f>
        <v>2907</v>
      </c>
      <c r="R73" s="19">
        <f t="shared" si="16"/>
        <v>1</v>
      </c>
      <c r="S73" s="19">
        <f t="shared" si="16"/>
        <v>433</v>
      </c>
      <c r="T73" s="19">
        <f t="shared" si="16"/>
        <v>398</v>
      </c>
      <c r="U73" s="2"/>
    </row>
  </sheetData>
  <autoFilter ref="A2:U73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7"/>
  <sheetViews>
    <sheetView topLeftCell="A73" workbookViewId="0">
      <selection activeCell="C79" sqref="C79"/>
    </sheetView>
  </sheetViews>
  <sheetFormatPr defaultRowHeight="14.4" x14ac:dyDescent="0.3"/>
  <cols>
    <col min="1" max="1" width="14.5546875" style="29" bestFit="1" customWidth="1"/>
    <col min="2" max="2" width="11.44140625" style="29" bestFit="1" customWidth="1"/>
    <col min="3" max="3" width="11.5546875" style="29" customWidth="1"/>
    <col min="4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7.33203125" style="29" customWidth="1"/>
    <col min="19" max="19" width="13.33203125" style="29" bestFit="1" customWidth="1"/>
    <col min="20" max="20" width="28" style="29" bestFit="1" customWidth="1"/>
    <col min="21" max="21" width="11.33203125" style="29" customWidth="1"/>
    <col min="22" max="22" width="7.88671875" style="29" bestFit="1" customWidth="1"/>
    <col min="23" max="23" width="4" style="29" bestFit="1" customWidth="1"/>
    <col min="24" max="24" width="6.88671875" style="29" customWidth="1"/>
    <col min="25" max="25" width="12.44140625" style="29" bestFit="1" customWidth="1"/>
    <col min="26" max="26" width="45" customWidth="1"/>
  </cols>
  <sheetData>
    <row r="1" spans="1:26" ht="28.2" thickBot="1" x14ac:dyDescent="0.35">
      <c r="A1" s="30" t="s">
        <v>82</v>
      </c>
      <c r="B1" s="30" t="s">
        <v>83</v>
      </c>
      <c r="C1" s="30" t="s">
        <v>3</v>
      </c>
      <c r="D1" s="30" t="s">
        <v>84</v>
      </c>
      <c r="E1" s="30" t="s">
        <v>85</v>
      </c>
      <c r="F1" s="30" t="s">
        <v>86</v>
      </c>
      <c r="G1" s="30" t="s">
        <v>87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3</v>
      </c>
      <c r="V1" s="27" t="s">
        <v>84</v>
      </c>
      <c r="W1" s="27" t="s">
        <v>95</v>
      </c>
      <c r="X1" s="27" t="s">
        <v>96</v>
      </c>
      <c r="Y1" s="28" t="s">
        <v>90</v>
      </c>
      <c r="Z1" s="27" t="s">
        <v>102</v>
      </c>
    </row>
    <row r="2" spans="1:26" ht="15" thickBot="1" x14ac:dyDescent="0.35">
      <c r="A2" s="26">
        <v>393872829</v>
      </c>
      <c r="B2" s="40" t="s">
        <v>80</v>
      </c>
      <c r="C2" s="45">
        <v>12005832</v>
      </c>
      <c r="D2" s="45">
        <v>0</v>
      </c>
      <c r="E2" s="40">
        <v>600</v>
      </c>
      <c r="F2" s="40">
        <v>20</v>
      </c>
      <c r="G2" s="41">
        <v>44652</v>
      </c>
      <c r="I2" s="34" t="s">
        <v>101</v>
      </c>
      <c r="J2" s="31" t="s">
        <v>87</v>
      </c>
      <c r="K2" s="31" t="s">
        <v>3</v>
      </c>
      <c r="L2" t="s">
        <v>100</v>
      </c>
      <c r="M2" t="s">
        <v>99</v>
      </c>
      <c r="Q2" s="50" t="s">
        <v>124</v>
      </c>
      <c r="R2" s="51" t="s">
        <v>125</v>
      </c>
      <c r="S2" s="52" t="s">
        <v>126</v>
      </c>
      <c r="T2" s="51" t="s">
        <v>127</v>
      </c>
      <c r="U2" s="53" t="s">
        <v>128</v>
      </c>
      <c r="V2" s="54">
        <v>14.75</v>
      </c>
      <c r="W2" s="51">
        <v>768</v>
      </c>
      <c r="X2" s="51">
        <v>24</v>
      </c>
      <c r="Y2" s="63">
        <v>44655</v>
      </c>
      <c r="Z2" t="s">
        <v>135</v>
      </c>
    </row>
    <row r="3" spans="1:26" ht="15" thickBot="1" x14ac:dyDescent="0.35">
      <c r="A3" s="26">
        <v>393873238</v>
      </c>
      <c r="B3" s="40" t="s">
        <v>80</v>
      </c>
      <c r="C3" s="45">
        <v>12005832</v>
      </c>
      <c r="D3" s="45">
        <v>0</v>
      </c>
      <c r="E3" s="40">
        <v>600</v>
      </c>
      <c r="F3" s="40">
        <v>20</v>
      </c>
      <c r="G3" s="41">
        <v>44652</v>
      </c>
      <c r="I3" s="32" t="s">
        <v>7</v>
      </c>
      <c r="J3" s="35">
        <v>44652</v>
      </c>
      <c r="K3" s="32" t="s">
        <v>81</v>
      </c>
      <c r="L3" s="33">
        <v>20</v>
      </c>
      <c r="M3" s="33">
        <v>600</v>
      </c>
      <c r="Q3" s="55" t="s">
        <v>124</v>
      </c>
      <c r="R3" s="56" t="s">
        <v>125</v>
      </c>
      <c r="S3" s="57" t="s">
        <v>129</v>
      </c>
      <c r="T3" s="56" t="s">
        <v>127</v>
      </c>
      <c r="U3" s="58" t="s">
        <v>128</v>
      </c>
      <c r="V3" s="59">
        <v>14.75</v>
      </c>
      <c r="W3" s="56">
        <v>768</v>
      </c>
      <c r="X3" s="56">
        <v>24</v>
      </c>
      <c r="Y3" s="64">
        <v>44655</v>
      </c>
      <c r="Z3" t="s">
        <v>135</v>
      </c>
    </row>
    <row r="4" spans="1:26" ht="15" thickBot="1" x14ac:dyDescent="0.35">
      <c r="A4" s="26">
        <v>393873538</v>
      </c>
      <c r="B4" s="40" t="s">
        <v>80</v>
      </c>
      <c r="C4" s="45">
        <v>12005832</v>
      </c>
      <c r="D4" s="45">
        <v>0</v>
      </c>
      <c r="E4" s="40">
        <v>600</v>
      </c>
      <c r="F4" s="40">
        <v>20</v>
      </c>
      <c r="G4" s="41">
        <v>44652</v>
      </c>
      <c r="J4" s="35">
        <v>44655</v>
      </c>
      <c r="K4" s="32" t="s">
        <v>81</v>
      </c>
      <c r="L4" s="33">
        <v>141</v>
      </c>
      <c r="M4" s="33">
        <v>4212</v>
      </c>
      <c r="Q4" s="55" t="s">
        <v>124</v>
      </c>
      <c r="R4" s="56" t="s">
        <v>125</v>
      </c>
      <c r="S4" s="57" t="s">
        <v>130</v>
      </c>
      <c r="T4" s="56" t="s">
        <v>127</v>
      </c>
      <c r="U4" s="58" t="s">
        <v>128</v>
      </c>
      <c r="V4" s="59">
        <v>14.75</v>
      </c>
      <c r="W4" s="56">
        <v>768</v>
      </c>
      <c r="X4" s="56">
        <v>24</v>
      </c>
      <c r="Y4" s="64">
        <v>44655</v>
      </c>
      <c r="Z4" t="s">
        <v>135</v>
      </c>
    </row>
    <row r="5" spans="1:26" ht="15" thickBot="1" x14ac:dyDescent="0.35">
      <c r="A5" s="26">
        <v>393880400</v>
      </c>
      <c r="B5" s="40" t="s">
        <v>80</v>
      </c>
      <c r="C5" s="45">
        <v>12005832</v>
      </c>
      <c r="D5" s="45">
        <v>0</v>
      </c>
      <c r="E5" s="40">
        <v>600</v>
      </c>
      <c r="F5" s="40">
        <v>20</v>
      </c>
      <c r="G5" s="41">
        <v>44652</v>
      </c>
      <c r="K5" s="32">
        <v>30390372</v>
      </c>
      <c r="L5" s="33">
        <v>22</v>
      </c>
      <c r="M5" s="33">
        <v>638</v>
      </c>
      <c r="Q5" s="60" t="s">
        <v>131</v>
      </c>
      <c r="R5" s="56" t="s">
        <v>132</v>
      </c>
      <c r="S5" s="57" t="s">
        <v>133</v>
      </c>
      <c r="T5" s="56" t="s">
        <v>127</v>
      </c>
      <c r="U5" s="58" t="s">
        <v>128</v>
      </c>
      <c r="V5" s="59">
        <v>14.75</v>
      </c>
      <c r="W5" s="56">
        <v>768</v>
      </c>
      <c r="X5" s="56">
        <v>24</v>
      </c>
      <c r="Y5" s="64">
        <v>44655</v>
      </c>
      <c r="Z5" t="s">
        <v>135</v>
      </c>
    </row>
    <row r="6" spans="1:26" ht="15" thickBot="1" x14ac:dyDescent="0.35">
      <c r="A6" s="26">
        <v>393880678</v>
      </c>
      <c r="B6" s="40" t="s">
        <v>80</v>
      </c>
      <c r="C6" s="45">
        <v>12005832</v>
      </c>
      <c r="D6" s="45">
        <v>0</v>
      </c>
      <c r="E6" s="40">
        <v>600</v>
      </c>
      <c r="F6" s="40">
        <v>20</v>
      </c>
      <c r="G6" s="41">
        <v>44652</v>
      </c>
      <c r="J6" s="35">
        <v>44656</v>
      </c>
      <c r="K6" s="32" t="s">
        <v>123</v>
      </c>
      <c r="L6" s="33">
        <v>44</v>
      </c>
      <c r="M6" s="33">
        <v>1276</v>
      </c>
      <c r="Q6" s="60" t="s">
        <v>131</v>
      </c>
      <c r="R6" s="56" t="s">
        <v>132</v>
      </c>
      <c r="S6" s="57" t="s">
        <v>134</v>
      </c>
      <c r="T6" s="56" t="s">
        <v>127</v>
      </c>
      <c r="U6" s="58" t="s">
        <v>128</v>
      </c>
      <c r="V6" s="59">
        <v>14.75</v>
      </c>
      <c r="W6" s="56">
        <v>768</v>
      </c>
      <c r="X6" s="56">
        <v>24</v>
      </c>
      <c r="Y6" s="64">
        <v>44655</v>
      </c>
      <c r="Z6" t="s">
        <v>135</v>
      </c>
    </row>
    <row r="7" spans="1:26" ht="15" thickBot="1" x14ac:dyDescent="0.35">
      <c r="A7" s="26">
        <v>393881008</v>
      </c>
      <c r="B7" s="40" t="s">
        <v>80</v>
      </c>
      <c r="C7" s="45">
        <v>12005832</v>
      </c>
      <c r="D7" s="45">
        <v>0</v>
      </c>
      <c r="E7" s="40">
        <v>600</v>
      </c>
      <c r="F7" s="40">
        <v>20</v>
      </c>
      <c r="G7" s="41">
        <v>44652</v>
      </c>
      <c r="K7" s="32">
        <v>30390372</v>
      </c>
      <c r="L7" s="33">
        <v>88</v>
      </c>
      <c r="M7" s="33">
        <v>2552</v>
      </c>
      <c r="Q7" s="50" t="s">
        <v>124</v>
      </c>
      <c r="R7" s="51" t="s">
        <v>125</v>
      </c>
      <c r="S7" s="66" t="s">
        <v>136</v>
      </c>
      <c r="T7" s="51" t="s">
        <v>127</v>
      </c>
      <c r="U7" s="53" t="s">
        <v>128</v>
      </c>
      <c r="V7" s="54">
        <v>14.75</v>
      </c>
      <c r="W7" s="51">
        <v>768</v>
      </c>
      <c r="X7" s="51">
        <v>24</v>
      </c>
      <c r="Y7" s="67">
        <v>44656</v>
      </c>
      <c r="Z7" t="s">
        <v>135</v>
      </c>
    </row>
    <row r="8" spans="1:26" ht="15" thickBot="1" x14ac:dyDescent="0.35">
      <c r="A8" s="26">
        <v>393881837</v>
      </c>
      <c r="B8" s="40" t="s">
        <v>80</v>
      </c>
      <c r="C8" s="45">
        <v>12005832</v>
      </c>
      <c r="D8" s="45">
        <v>0</v>
      </c>
      <c r="E8" s="40">
        <v>600</v>
      </c>
      <c r="F8" s="40">
        <v>20</v>
      </c>
      <c r="G8" s="41">
        <v>44652</v>
      </c>
      <c r="J8" s="35">
        <v>44657</v>
      </c>
      <c r="K8" s="32" t="s">
        <v>81</v>
      </c>
      <c r="L8" s="33">
        <v>60</v>
      </c>
      <c r="M8" s="33">
        <v>1800</v>
      </c>
      <c r="Q8" s="55" t="s">
        <v>124</v>
      </c>
      <c r="R8" s="56" t="s">
        <v>125</v>
      </c>
      <c r="S8" s="68" t="s">
        <v>137</v>
      </c>
      <c r="T8" s="56" t="s">
        <v>127</v>
      </c>
      <c r="U8" s="58" t="s">
        <v>128</v>
      </c>
      <c r="V8" s="59">
        <v>14.75</v>
      </c>
      <c r="W8" s="56">
        <v>768</v>
      </c>
      <c r="X8" s="56">
        <v>24</v>
      </c>
      <c r="Y8" s="69">
        <v>44656</v>
      </c>
      <c r="Z8" t="s">
        <v>135</v>
      </c>
    </row>
    <row r="9" spans="1:26" ht="15" thickBot="1" x14ac:dyDescent="0.35">
      <c r="A9" s="26">
        <v>393882364</v>
      </c>
      <c r="B9" s="40" t="s">
        <v>80</v>
      </c>
      <c r="C9" s="45">
        <v>12005832</v>
      </c>
      <c r="D9" s="45">
        <v>0</v>
      </c>
      <c r="E9" s="40">
        <v>600</v>
      </c>
      <c r="F9" s="40">
        <v>20</v>
      </c>
      <c r="G9" s="41">
        <v>44652</v>
      </c>
      <c r="J9" s="35">
        <v>44658</v>
      </c>
      <c r="K9" s="32" t="s">
        <v>81</v>
      </c>
      <c r="L9" s="33">
        <v>40</v>
      </c>
      <c r="M9" s="33">
        <v>1200</v>
      </c>
      <c r="Q9" s="55" t="s">
        <v>124</v>
      </c>
      <c r="R9" s="56" t="s">
        <v>125</v>
      </c>
      <c r="S9" s="68" t="s">
        <v>138</v>
      </c>
      <c r="T9" s="56" t="s">
        <v>127</v>
      </c>
      <c r="U9" s="58" t="s">
        <v>128</v>
      </c>
      <c r="V9" s="59">
        <v>14.75</v>
      </c>
      <c r="W9" s="56">
        <v>768</v>
      </c>
      <c r="X9" s="56">
        <v>24</v>
      </c>
      <c r="Y9" s="69">
        <v>44656</v>
      </c>
      <c r="Z9" t="s">
        <v>135</v>
      </c>
    </row>
    <row r="10" spans="1:26" ht="15" thickBot="1" x14ac:dyDescent="0.35">
      <c r="A10" s="26">
        <v>393882691</v>
      </c>
      <c r="B10" s="40" t="s">
        <v>80</v>
      </c>
      <c r="C10" s="45">
        <v>12005832</v>
      </c>
      <c r="D10" s="45">
        <v>0</v>
      </c>
      <c r="E10" s="40">
        <v>600</v>
      </c>
      <c r="F10" s="40">
        <v>20</v>
      </c>
      <c r="G10" s="41">
        <v>44652</v>
      </c>
      <c r="J10" s="35">
        <v>44659</v>
      </c>
      <c r="K10" s="32" t="s">
        <v>81</v>
      </c>
      <c r="L10" s="33">
        <v>77</v>
      </c>
      <c r="M10" s="33">
        <v>2310</v>
      </c>
      <c r="Q10" s="55" t="s">
        <v>124</v>
      </c>
      <c r="R10" s="56" t="s">
        <v>125</v>
      </c>
      <c r="S10" s="68" t="s">
        <v>139</v>
      </c>
      <c r="T10" s="56" t="s">
        <v>127</v>
      </c>
      <c r="U10" s="58" t="s">
        <v>128</v>
      </c>
      <c r="V10" s="59">
        <v>14.75</v>
      </c>
      <c r="W10" s="56">
        <v>768</v>
      </c>
      <c r="X10" s="56">
        <v>24</v>
      </c>
      <c r="Y10" s="69">
        <v>44656</v>
      </c>
      <c r="Z10" t="s">
        <v>135</v>
      </c>
    </row>
    <row r="11" spans="1:26" ht="15" thickBot="1" x14ac:dyDescent="0.35">
      <c r="A11" s="26" t="s">
        <v>107</v>
      </c>
      <c r="B11" s="40" t="s">
        <v>80</v>
      </c>
      <c r="C11" s="42" t="s">
        <v>106</v>
      </c>
      <c r="D11" s="42">
        <v>20</v>
      </c>
      <c r="E11" s="40">
        <v>348</v>
      </c>
      <c r="F11" s="40">
        <v>12</v>
      </c>
      <c r="G11" s="41">
        <v>44652</v>
      </c>
      <c r="K11" s="32">
        <v>30390372</v>
      </c>
      <c r="L11" s="33">
        <v>60</v>
      </c>
      <c r="M11" s="33">
        <v>1740</v>
      </c>
      <c r="Q11" s="55" t="s">
        <v>124</v>
      </c>
      <c r="R11" s="56" t="s">
        <v>125</v>
      </c>
      <c r="S11" s="68" t="s">
        <v>140</v>
      </c>
      <c r="T11" s="56" t="s">
        <v>127</v>
      </c>
      <c r="U11" s="58" t="s">
        <v>128</v>
      </c>
      <c r="V11" s="59">
        <v>14.75</v>
      </c>
      <c r="W11" s="56">
        <v>768</v>
      </c>
      <c r="X11" s="56">
        <v>24</v>
      </c>
      <c r="Y11" s="69">
        <v>44656</v>
      </c>
      <c r="Z11" t="s">
        <v>135</v>
      </c>
    </row>
    <row r="12" spans="1:26" ht="15" thickBot="1" x14ac:dyDescent="0.35">
      <c r="A12" s="26" t="s">
        <v>108</v>
      </c>
      <c r="B12" s="40" t="s">
        <v>80</v>
      </c>
      <c r="C12" s="42" t="s">
        <v>106</v>
      </c>
      <c r="D12" s="42">
        <v>20</v>
      </c>
      <c r="E12" s="40">
        <v>435</v>
      </c>
      <c r="F12" s="40">
        <v>15</v>
      </c>
      <c r="G12" s="41">
        <v>44652</v>
      </c>
      <c r="K12" s="32" t="s">
        <v>182</v>
      </c>
      <c r="L12" s="33">
        <v>80</v>
      </c>
      <c r="M12" s="33">
        <v>2400</v>
      </c>
      <c r="Q12" s="55" t="s">
        <v>131</v>
      </c>
      <c r="R12" s="56" t="s">
        <v>132</v>
      </c>
      <c r="S12" s="68" t="s">
        <v>141</v>
      </c>
      <c r="T12" s="56" t="s">
        <v>127</v>
      </c>
      <c r="U12" s="58" t="s">
        <v>128</v>
      </c>
      <c r="V12" s="59">
        <v>14.75</v>
      </c>
      <c r="W12" s="56">
        <v>768</v>
      </c>
      <c r="X12" s="56">
        <v>24</v>
      </c>
      <c r="Y12" s="69">
        <v>44656</v>
      </c>
      <c r="Z12" t="s">
        <v>135</v>
      </c>
    </row>
    <row r="13" spans="1:26" ht="15" thickBot="1" x14ac:dyDescent="0.35">
      <c r="A13" s="36" t="s">
        <v>109</v>
      </c>
      <c r="B13" s="37" t="s">
        <v>7</v>
      </c>
      <c r="C13" s="38" t="s">
        <v>81</v>
      </c>
      <c r="D13" s="38">
        <v>15</v>
      </c>
      <c r="E13" s="37">
        <v>600</v>
      </c>
      <c r="F13" s="37">
        <v>20</v>
      </c>
      <c r="G13" s="39">
        <v>44652</v>
      </c>
      <c r="I13" s="32" t="s">
        <v>80</v>
      </c>
      <c r="J13" s="35">
        <v>44652</v>
      </c>
      <c r="K13" s="32" t="s">
        <v>106</v>
      </c>
      <c r="L13" s="33">
        <v>27</v>
      </c>
      <c r="M13" s="33">
        <v>783</v>
      </c>
      <c r="Q13" s="55" t="s">
        <v>131</v>
      </c>
      <c r="R13" s="56" t="s">
        <v>132</v>
      </c>
      <c r="S13" s="68" t="s">
        <v>142</v>
      </c>
      <c r="T13" s="56" t="s">
        <v>127</v>
      </c>
      <c r="U13" s="58" t="s">
        <v>128</v>
      </c>
      <c r="V13" s="59">
        <v>14.75</v>
      </c>
      <c r="W13" s="56">
        <v>768</v>
      </c>
      <c r="X13" s="56">
        <v>24</v>
      </c>
      <c r="Y13" s="69">
        <v>44656</v>
      </c>
      <c r="Z13" t="s">
        <v>135</v>
      </c>
    </row>
    <row r="14" spans="1:26" ht="15" thickBot="1" x14ac:dyDescent="0.35">
      <c r="A14" s="26">
        <v>393881567</v>
      </c>
      <c r="B14" s="40" t="s">
        <v>80</v>
      </c>
      <c r="C14" s="45">
        <v>12005832</v>
      </c>
      <c r="D14" s="45">
        <v>0</v>
      </c>
      <c r="E14" s="40">
        <v>600</v>
      </c>
      <c r="F14" s="40">
        <v>20</v>
      </c>
      <c r="G14" s="41">
        <v>44655</v>
      </c>
      <c r="K14" s="32">
        <v>12005832</v>
      </c>
      <c r="L14" s="33">
        <v>180</v>
      </c>
      <c r="M14" s="33">
        <v>5400</v>
      </c>
      <c r="Q14" s="55" t="s">
        <v>131</v>
      </c>
      <c r="R14" s="56" t="s">
        <v>132</v>
      </c>
      <c r="S14" s="68" t="s">
        <v>143</v>
      </c>
      <c r="T14" s="56" t="s">
        <v>127</v>
      </c>
      <c r="U14" s="81" t="s">
        <v>128</v>
      </c>
      <c r="V14" s="59">
        <v>14.75</v>
      </c>
      <c r="W14" s="56">
        <v>768</v>
      </c>
      <c r="X14" s="56">
        <v>24</v>
      </c>
      <c r="Y14" s="69">
        <v>44656</v>
      </c>
      <c r="Z14" t="s">
        <v>135</v>
      </c>
    </row>
    <row r="15" spans="1:26" ht="15" thickBot="1" x14ac:dyDescent="0.35">
      <c r="A15" s="26" t="s">
        <v>110</v>
      </c>
      <c r="B15" s="40" t="s">
        <v>80</v>
      </c>
      <c r="C15" s="47" t="s">
        <v>122</v>
      </c>
      <c r="D15" s="47">
        <v>18</v>
      </c>
      <c r="E15" s="40">
        <v>638</v>
      </c>
      <c r="F15" s="40">
        <v>22</v>
      </c>
      <c r="G15" s="41">
        <v>44655</v>
      </c>
      <c r="J15" s="35">
        <v>44655</v>
      </c>
      <c r="K15" s="32">
        <v>30397572</v>
      </c>
      <c r="L15" s="33">
        <v>154</v>
      </c>
      <c r="M15" s="33">
        <v>4466</v>
      </c>
      <c r="Q15" s="75" t="s">
        <v>124</v>
      </c>
      <c r="R15" s="76" t="s">
        <v>125</v>
      </c>
      <c r="S15" s="77" t="s">
        <v>147</v>
      </c>
      <c r="T15" s="78" t="s">
        <v>127</v>
      </c>
      <c r="U15" s="82" t="s">
        <v>128</v>
      </c>
      <c r="V15" s="80">
        <v>14.75</v>
      </c>
      <c r="W15" s="56">
        <v>768</v>
      </c>
      <c r="X15" s="56">
        <v>24</v>
      </c>
      <c r="Y15" s="69">
        <v>44657</v>
      </c>
      <c r="Z15" t="s">
        <v>135</v>
      </c>
    </row>
    <row r="16" spans="1:26" ht="15" thickBot="1" x14ac:dyDescent="0.35">
      <c r="A16" s="26" t="s">
        <v>111</v>
      </c>
      <c r="B16" s="40" t="s">
        <v>80</v>
      </c>
      <c r="C16" s="47" t="s">
        <v>122</v>
      </c>
      <c r="D16" s="47">
        <v>18</v>
      </c>
      <c r="E16" s="40">
        <v>638</v>
      </c>
      <c r="F16" s="40">
        <v>22</v>
      </c>
      <c r="G16" s="41">
        <v>44655</v>
      </c>
      <c r="K16" s="32" t="s">
        <v>106</v>
      </c>
      <c r="L16" s="33">
        <v>27</v>
      </c>
      <c r="M16" s="33">
        <v>783</v>
      </c>
      <c r="Q16" s="50" t="s">
        <v>131</v>
      </c>
      <c r="R16" s="51" t="s">
        <v>132</v>
      </c>
      <c r="S16" s="52" t="s">
        <v>148</v>
      </c>
      <c r="T16" s="51" t="s">
        <v>127</v>
      </c>
      <c r="U16" s="79" t="s">
        <v>128</v>
      </c>
      <c r="V16" s="54">
        <v>14.75</v>
      </c>
      <c r="W16" s="51">
        <v>768</v>
      </c>
      <c r="X16" s="51">
        <v>24</v>
      </c>
      <c r="Y16" s="69">
        <v>44657</v>
      </c>
      <c r="Z16" t="s">
        <v>135</v>
      </c>
    </row>
    <row r="17" spans="1:26" ht="15" thickBot="1" x14ac:dyDescent="0.35">
      <c r="A17" s="26">
        <v>394018149</v>
      </c>
      <c r="B17" s="40" t="s">
        <v>80</v>
      </c>
      <c r="C17" s="48" t="s">
        <v>123</v>
      </c>
      <c r="D17" s="48">
        <v>15</v>
      </c>
      <c r="E17" s="40">
        <v>638</v>
      </c>
      <c r="F17" s="40">
        <v>22</v>
      </c>
      <c r="G17" s="41">
        <v>44655</v>
      </c>
      <c r="K17" s="32">
        <v>12005832</v>
      </c>
      <c r="L17" s="33">
        <v>20</v>
      </c>
      <c r="M17" s="33">
        <v>600</v>
      </c>
      <c r="Q17" s="50" t="s">
        <v>131</v>
      </c>
      <c r="R17" s="51" t="s">
        <v>132</v>
      </c>
      <c r="S17" s="52" t="s">
        <v>149</v>
      </c>
      <c r="T17" s="51" t="s">
        <v>127</v>
      </c>
      <c r="U17" s="53" t="s">
        <v>128</v>
      </c>
      <c r="V17" s="54">
        <v>14.75</v>
      </c>
      <c r="W17" s="51">
        <v>768</v>
      </c>
      <c r="X17" s="51">
        <v>24</v>
      </c>
      <c r="Y17" s="69">
        <v>44657</v>
      </c>
      <c r="Z17" t="s">
        <v>135</v>
      </c>
    </row>
    <row r="18" spans="1:26" ht="15" thickBot="1" x14ac:dyDescent="0.35">
      <c r="A18" s="46">
        <v>394018258</v>
      </c>
      <c r="B18" s="40" t="s">
        <v>80</v>
      </c>
      <c r="C18" s="48" t="s">
        <v>123</v>
      </c>
      <c r="D18" s="48">
        <v>15</v>
      </c>
      <c r="E18" s="40">
        <v>638</v>
      </c>
      <c r="F18" s="40">
        <v>22</v>
      </c>
      <c r="G18" s="41">
        <v>44655</v>
      </c>
      <c r="K18" s="32" t="s">
        <v>122</v>
      </c>
      <c r="L18" s="33">
        <v>44</v>
      </c>
      <c r="M18" s="33">
        <v>1276</v>
      </c>
      <c r="Q18" s="50" t="s">
        <v>131</v>
      </c>
      <c r="R18" s="51" t="s">
        <v>132</v>
      </c>
      <c r="S18" s="52" t="s">
        <v>150</v>
      </c>
      <c r="T18" s="51" t="s">
        <v>127</v>
      </c>
      <c r="U18" s="53" t="s">
        <v>128</v>
      </c>
      <c r="V18" s="54">
        <v>14.75</v>
      </c>
      <c r="W18" s="51">
        <v>768</v>
      </c>
      <c r="X18" s="51">
        <v>24</v>
      </c>
      <c r="Y18" s="69">
        <v>44657</v>
      </c>
      <c r="Z18" t="s">
        <v>135</v>
      </c>
    </row>
    <row r="19" spans="1:26" ht="15" thickBot="1" x14ac:dyDescent="0.35">
      <c r="A19" s="26">
        <v>394018403</v>
      </c>
      <c r="B19" s="40" t="s">
        <v>80</v>
      </c>
      <c r="C19" s="45">
        <v>30397572</v>
      </c>
      <c r="D19" s="45">
        <v>0</v>
      </c>
      <c r="E19" s="40">
        <v>638</v>
      </c>
      <c r="F19" s="40">
        <v>22</v>
      </c>
      <c r="G19" s="41">
        <v>44655</v>
      </c>
      <c r="K19" s="32" t="s">
        <v>123</v>
      </c>
      <c r="L19" s="33">
        <v>44</v>
      </c>
      <c r="M19" s="33">
        <v>1276</v>
      </c>
      <c r="Q19" s="50" t="s">
        <v>124</v>
      </c>
      <c r="R19" s="51" t="s">
        <v>125</v>
      </c>
      <c r="S19" s="66" t="s">
        <v>151</v>
      </c>
      <c r="T19" s="51" t="s">
        <v>127</v>
      </c>
      <c r="U19" s="53" t="s">
        <v>128</v>
      </c>
      <c r="V19" s="54">
        <v>14.75</v>
      </c>
      <c r="W19" s="51">
        <v>768</v>
      </c>
      <c r="X19" s="51">
        <v>24</v>
      </c>
      <c r="Y19" s="69">
        <v>44657</v>
      </c>
      <c r="Z19" t="s">
        <v>135</v>
      </c>
    </row>
    <row r="20" spans="1:26" ht="15" thickBot="1" x14ac:dyDescent="0.35">
      <c r="A20" s="26">
        <v>394018504</v>
      </c>
      <c r="B20" s="40" t="s">
        <v>80</v>
      </c>
      <c r="C20" s="45">
        <v>30397572</v>
      </c>
      <c r="D20" s="45">
        <v>0</v>
      </c>
      <c r="E20" s="40">
        <v>638</v>
      </c>
      <c r="F20" s="40">
        <v>22</v>
      </c>
      <c r="G20" s="41">
        <v>44655</v>
      </c>
      <c r="J20" s="35">
        <v>44656</v>
      </c>
      <c r="K20" s="32">
        <v>12005832</v>
      </c>
      <c r="L20" s="33">
        <v>140</v>
      </c>
      <c r="M20" s="33">
        <v>4200</v>
      </c>
      <c r="Q20" s="50" t="s">
        <v>124</v>
      </c>
      <c r="R20" s="51" t="s">
        <v>125</v>
      </c>
      <c r="S20" s="66" t="s">
        <v>152</v>
      </c>
      <c r="T20" s="51" t="s">
        <v>127</v>
      </c>
      <c r="U20" s="53" t="s">
        <v>128</v>
      </c>
      <c r="V20" s="54">
        <v>14.75</v>
      </c>
      <c r="W20" s="51">
        <v>768</v>
      </c>
      <c r="X20" s="51">
        <v>24</v>
      </c>
      <c r="Y20" s="69">
        <v>44657</v>
      </c>
      <c r="Z20" t="s">
        <v>135</v>
      </c>
    </row>
    <row r="21" spans="1:26" ht="15" thickBot="1" x14ac:dyDescent="0.35">
      <c r="A21" s="26">
        <v>394018548</v>
      </c>
      <c r="B21" s="40" t="s">
        <v>80</v>
      </c>
      <c r="C21" s="45">
        <v>30397572</v>
      </c>
      <c r="D21" s="45">
        <v>0</v>
      </c>
      <c r="E21" s="40">
        <v>638</v>
      </c>
      <c r="F21" s="40">
        <v>22</v>
      </c>
      <c r="G21" s="41">
        <v>44655</v>
      </c>
      <c r="J21" s="35">
        <v>44657</v>
      </c>
      <c r="K21" s="32">
        <v>12005832</v>
      </c>
      <c r="L21" s="33">
        <v>60</v>
      </c>
      <c r="M21" s="33">
        <v>1800</v>
      </c>
      <c r="Q21" s="50" t="s">
        <v>124</v>
      </c>
      <c r="R21" s="51" t="s">
        <v>125</v>
      </c>
      <c r="S21" s="66" t="s">
        <v>153</v>
      </c>
      <c r="T21" s="51" t="s">
        <v>127</v>
      </c>
      <c r="U21" s="53" t="s">
        <v>128</v>
      </c>
      <c r="V21" s="54">
        <v>14.75</v>
      </c>
      <c r="W21" s="51">
        <v>768</v>
      </c>
      <c r="X21" s="51">
        <v>24</v>
      </c>
      <c r="Y21" s="69">
        <v>44657</v>
      </c>
      <c r="Z21" t="s">
        <v>135</v>
      </c>
    </row>
    <row r="22" spans="1:26" ht="15" thickBot="1" x14ac:dyDescent="0.35">
      <c r="A22" s="26">
        <v>394018591</v>
      </c>
      <c r="B22" s="40" t="s">
        <v>80</v>
      </c>
      <c r="C22" s="45">
        <v>30397572</v>
      </c>
      <c r="D22" s="45">
        <v>0</v>
      </c>
      <c r="E22" s="40">
        <v>638</v>
      </c>
      <c r="F22" s="40">
        <v>22</v>
      </c>
      <c r="G22" s="41">
        <v>44655</v>
      </c>
      <c r="J22" s="35">
        <v>44659</v>
      </c>
      <c r="K22" s="32">
        <v>12005832</v>
      </c>
      <c r="L22" s="33">
        <v>180</v>
      </c>
      <c r="M22" s="33">
        <v>5400</v>
      </c>
      <c r="Q22" s="50" t="s">
        <v>124</v>
      </c>
      <c r="R22" s="51" t="s">
        <v>125</v>
      </c>
      <c r="S22" s="66" t="s">
        <v>154</v>
      </c>
      <c r="T22" s="51" t="s">
        <v>127</v>
      </c>
      <c r="U22" s="53" t="s">
        <v>128</v>
      </c>
      <c r="V22" s="54">
        <v>14.75</v>
      </c>
      <c r="W22" s="51">
        <v>768</v>
      </c>
      <c r="X22" s="51">
        <v>24</v>
      </c>
      <c r="Y22" s="69">
        <v>44657</v>
      </c>
      <c r="Z22" t="s">
        <v>135</v>
      </c>
    </row>
    <row r="23" spans="1:26" ht="15" thickBot="1" x14ac:dyDescent="0.35">
      <c r="A23" s="26">
        <v>394018621</v>
      </c>
      <c r="B23" s="40" t="s">
        <v>80</v>
      </c>
      <c r="C23" s="45">
        <v>30397572</v>
      </c>
      <c r="D23" s="45">
        <v>0</v>
      </c>
      <c r="E23" s="40">
        <v>638</v>
      </c>
      <c r="F23" s="40">
        <v>22</v>
      </c>
      <c r="G23" s="41">
        <v>44655</v>
      </c>
      <c r="K23" s="32" t="s">
        <v>180</v>
      </c>
      <c r="L23" s="33">
        <v>10</v>
      </c>
      <c r="M23" s="33">
        <v>290</v>
      </c>
      <c r="Q23" s="50" t="s">
        <v>124</v>
      </c>
      <c r="R23" s="51" t="s">
        <v>125</v>
      </c>
      <c r="S23" s="66" t="s">
        <v>155</v>
      </c>
      <c r="T23" s="51" t="s">
        <v>127</v>
      </c>
      <c r="U23" s="53" t="s">
        <v>128</v>
      </c>
      <c r="V23" s="54">
        <v>14.75</v>
      </c>
      <c r="W23" s="51">
        <v>768</v>
      </c>
      <c r="X23" s="51">
        <v>24</v>
      </c>
      <c r="Y23" s="69">
        <v>44657</v>
      </c>
      <c r="Z23" t="s">
        <v>135</v>
      </c>
    </row>
    <row r="24" spans="1:26" ht="15" thickBot="1" x14ac:dyDescent="0.35">
      <c r="A24" s="46">
        <v>394018697</v>
      </c>
      <c r="B24" s="40" t="s">
        <v>80</v>
      </c>
      <c r="C24" s="45">
        <v>30397572</v>
      </c>
      <c r="D24" s="45">
        <v>0</v>
      </c>
      <c r="E24" s="40">
        <v>638</v>
      </c>
      <c r="F24" s="40">
        <v>22</v>
      </c>
      <c r="G24" s="41">
        <v>44655</v>
      </c>
      <c r="I24" s="32" t="s">
        <v>97</v>
      </c>
      <c r="J24" s="32" t="s">
        <v>97</v>
      </c>
      <c r="K24" s="32" t="s">
        <v>97</v>
      </c>
      <c r="L24" s="33"/>
      <c r="M24" s="33"/>
      <c r="Q24" s="50" t="s">
        <v>131</v>
      </c>
      <c r="R24" s="51" t="s">
        <v>132</v>
      </c>
      <c r="S24" s="52" t="s">
        <v>156</v>
      </c>
      <c r="T24" s="51" t="s">
        <v>127</v>
      </c>
      <c r="U24" s="53" t="s">
        <v>128</v>
      </c>
      <c r="V24" s="54">
        <v>14.75</v>
      </c>
      <c r="W24" s="51">
        <v>768</v>
      </c>
      <c r="X24" s="51">
        <v>24</v>
      </c>
      <c r="Y24" s="69">
        <v>44657</v>
      </c>
      <c r="Z24" t="s">
        <v>135</v>
      </c>
    </row>
    <row r="25" spans="1:26" ht="15" thickBot="1" x14ac:dyDescent="0.35">
      <c r="A25" s="26">
        <v>394018719</v>
      </c>
      <c r="B25" s="40" t="s">
        <v>80</v>
      </c>
      <c r="C25" s="45">
        <v>30397572</v>
      </c>
      <c r="D25" s="45">
        <v>0</v>
      </c>
      <c r="E25" s="40">
        <v>638</v>
      </c>
      <c r="F25" s="40">
        <v>22</v>
      </c>
      <c r="G25" s="41">
        <v>44655</v>
      </c>
      <c r="I25" s="32" t="s">
        <v>98</v>
      </c>
      <c r="L25" s="33">
        <v>1518</v>
      </c>
      <c r="M25" s="33">
        <v>45002</v>
      </c>
      <c r="Q25" s="50" t="s">
        <v>124</v>
      </c>
      <c r="R25" s="51" t="s">
        <v>125</v>
      </c>
      <c r="S25" s="66" t="s">
        <v>157</v>
      </c>
      <c r="T25" s="51" t="s">
        <v>127</v>
      </c>
      <c r="U25" s="53" t="s">
        <v>128</v>
      </c>
      <c r="V25" s="54">
        <v>14.75</v>
      </c>
      <c r="W25" s="51">
        <v>768</v>
      </c>
      <c r="X25" s="51">
        <v>24</v>
      </c>
      <c r="Y25" s="69">
        <v>44657</v>
      </c>
      <c r="Z25" t="s">
        <v>135</v>
      </c>
    </row>
    <row r="26" spans="1:26" ht="15" thickBot="1" x14ac:dyDescent="0.35">
      <c r="A26" s="26" t="s">
        <v>112</v>
      </c>
      <c r="B26" s="40" t="s">
        <v>80</v>
      </c>
      <c r="C26" s="42" t="s">
        <v>106</v>
      </c>
      <c r="D26" s="42">
        <v>20</v>
      </c>
      <c r="E26" s="40">
        <v>348</v>
      </c>
      <c r="F26" s="40">
        <v>12</v>
      </c>
      <c r="G26" s="41">
        <v>44655</v>
      </c>
      <c r="Q26" s="50" t="s">
        <v>124</v>
      </c>
      <c r="R26" s="51" t="s">
        <v>125</v>
      </c>
      <c r="S26" s="66" t="s">
        <v>158</v>
      </c>
      <c r="T26" s="51" t="s">
        <v>127</v>
      </c>
      <c r="U26" s="53" t="s">
        <v>128</v>
      </c>
      <c r="V26" s="54">
        <v>14.75</v>
      </c>
      <c r="W26" s="51">
        <v>768</v>
      </c>
      <c r="X26" s="51">
        <v>24</v>
      </c>
      <c r="Y26" s="69">
        <v>44657</v>
      </c>
      <c r="Z26" t="s">
        <v>135</v>
      </c>
    </row>
    <row r="27" spans="1:26" ht="15" thickBot="1" x14ac:dyDescent="0.35">
      <c r="A27" s="26" t="s">
        <v>113</v>
      </c>
      <c r="B27" s="40" t="s">
        <v>80</v>
      </c>
      <c r="C27" s="42" t="s">
        <v>106</v>
      </c>
      <c r="D27" s="42">
        <v>20</v>
      </c>
      <c r="E27" s="40">
        <v>435</v>
      </c>
      <c r="F27" s="40">
        <v>15</v>
      </c>
      <c r="G27" s="41">
        <v>44655</v>
      </c>
      <c r="Q27" s="50" t="s">
        <v>124</v>
      </c>
      <c r="R27" s="51" t="s">
        <v>125</v>
      </c>
      <c r="S27" s="66" t="s">
        <v>159</v>
      </c>
      <c r="T27" s="51" t="s">
        <v>127</v>
      </c>
      <c r="U27" s="53" t="s">
        <v>128</v>
      </c>
      <c r="V27" s="54">
        <v>14.75</v>
      </c>
      <c r="W27" s="51">
        <v>768</v>
      </c>
      <c r="X27" s="51">
        <v>24</v>
      </c>
      <c r="Y27" s="69">
        <v>44657</v>
      </c>
      <c r="Z27" t="s">
        <v>135</v>
      </c>
    </row>
    <row r="28" spans="1:26" ht="15" thickBot="1" x14ac:dyDescent="0.35">
      <c r="A28" s="26">
        <v>392158122</v>
      </c>
      <c r="B28" s="40" t="s">
        <v>7</v>
      </c>
      <c r="C28" s="45">
        <v>30390372</v>
      </c>
      <c r="D28" s="45">
        <v>0</v>
      </c>
      <c r="E28" s="40">
        <v>638</v>
      </c>
      <c r="F28" s="40">
        <v>22</v>
      </c>
      <c r="G28" s="41">
        <v>44655</v>
      </c>
      <c r="Q28" s="50" t="s">
        <v>124</v>
      </c>
      <c r="R28" s="51" t="s">
        <v>125</v>
      </c>
      <c r="S28" s="66" t="s">
        <v>160</v>
      </c>
      <c r="T28" s="51" t="s">
        <v>127</v>
      </c>
      <c r="U28" s="53" t="s">
        <v>128</v>
      </c>
      <c r="V28" s="54">
        <v>14.75</v>
      </c>
      <c r="W28" s="51">
        <v>768</v>
      </c>
      <c r="X28" s="51">
        <v>24</v>
      </c>
      <c r="Y28" s="69">
        <v>44657</v>
      </c>
      <c r="Z28" t="s">
        <v>135</v>
      </c>
    </row>
    <row r="29" spans="1:26" x14ac:dyDescent="0.3">
      <c r="A29" s="26" t="s">
        <v>114</v>
      </c>
      <c r="B29" s="40" t="s">
        <v>7</v>
      </c>
      <c r="C29" s="48" t="s">
        <v>81</v>
      </c>
      <c r="D29" s="48">
        <v>15</v>
      </c>
      <c r="E29" s="40">
        <v>600</v>
      </c>
      <c r="F29" s="40">
        <v>20</v>
      </c>
      <c r="G29" s="41">
        <v>44655</v>
      </c>
      <c r="Q29" s="84" t="s">
        <v>124</v>
      </c>
      <c r="R29" s="85" t="s">
        <v>125</v>
      </c>
      <c r="S29" s="98" t="s">
        <v>161</v>
      </c>
      <c r="T29" s="85" t="s">
        <v>127</v>
      </c>
      <c r="U29" s="86" t="s">
        <v>128</v>
      </c>
      <c r="V29" s="87">
        <v>14.75</v>
      </c>
      <c r="W29" s="85">
        <v>768</v>
      </c>
      <c r="X29" s="85">
        <v>24</v>
      </c>
      <c r="Y29" s="88">
        <v>44657</v>
      </c>
      <c r="Z29" t="s">
        <v>135</v>
      </c>
    </row>
    <row r="30" spans="1:26" x14ac:dyDescent="0.3">
      <c r="A30" s="26" t="s">
        <v>115</v>
      </c>
      <c r="B30" s="40" t="s">
        <v>7</v>
      </c>
      <c r="C30" s="48" t="s">
        <v>81</v>
      </c>
      <c r="D30" s="48">
        <v>15</v>
      </c>
      <c r="E30" s="40">
        <v>600</v>
      </c>
      <c r="F30" s="40">
        <v>20</v>
      </c>
      <c r="G30" s="41">
        <v>44655</v>
      </c>
      <c r="Q30" s="90" t="s">
        <v>124</v>
      </c>
      <c r="R30" s="90" t="s">
        <v>125</v>
      </c>
      <c r="S30" s="91" t="s">
        <v>162</v>
      </c>
      <c r="T30" s="90" t="s">
        <v>127</v>
      </c>
      <c r="U30" s="92" t="s">
        <v>128</v>
      </c>
      <c r="V30" s="93">
        <v>14.75</v>
      </c>
      <c r="W30" s="90">
        <v>768</v>
      </c>
      <c r="X30" s="90">
        <v>24</v>
      </c>
      <c r="Y30" s="151">
        <v>44657</v>
      </c>
      <c r="Z30" s="83" t="s">
        <v>135</v>
      </c>
    </row>
    <row r="31" spans="1:26" x14ac:dyDescent="0.3">
      <c r="A31" s="26" t="s">
        <v>116</v>
      </c>
      <c r="B31" s="40" t="s">
        <v>7</v>
      </c>
      <c r="C31" s="48" t="s">
        <v>81</v>
      </c>
      <c r="D31" s="48">
        <v>15</v>
      </c>
      <c r="E31" s="40">
        <v>600</v>
      </c>
      <c r="F31" s="40">
        <v>20</v>
      </c>
      <c r="G31" s="41">
        <v>44655</v>
      </c>
      <c r="Q31" s="90" t="s">
        <v>124</v>
      </c>
      <c r="R31" s="90" t="s">
        <v>125</v>
      </c>
      <c r="S31" s="91" t="s">
        <v>163</v>
      </c>
      <c r="T31" s="90" t="s">
        <v>127</v>
      </c>
      <c r="U31" s="92" t="s">
        <v>128</v>
      </c>
      <c r="V31" s="93">
        <v>14.75</v>
      </c>
      <c r="W31" s="90">
        <v>768</v>
      </c>
      <c r="X31" s="90">
        <v>24</v>
      </c>
      <c r="Y31" s="151">
        <v>44657</v>
      </c>
      <c r="Z31" s="83" t="s">
        <v>135</v>
      </c>
    </row>
    <row r="32" spans="1:26" x14ac:dyDescent="0.3">
      <c r="A32" s="26" t="s">
        <v>117</v>
      </c>
      <c r="B32" s="40" t="s">
        <v>7</v>
      </c>
      <c r="C32" s="48" t="s">
        <v>81</v>
      </c>
      <c r="D32" s="48">
        <v>15</v>
      </c>
      <c r="E32" s="40">
        <v>600</v>
      </c>
      <c r="F32" s="40">
        <v>20</v>
      </c>
      <c r="G32" s="41">
        <v>44655</v>
      </c>
      <c r="Q32" s="94" t="s">
        <v>131</v>
      </c>
      <c r="R32" s="94" t="s">
        <v>132</v>
      </c>
      <c r="S32" s="89" t="s">
        <v>164</v>
      </c>
      <c r="T32" s="94" t="s">
        <v>127</v>
      </c>
      <c r="U32" s="92" t="s">
        <v>128</v>
      </c>
      <c r="V32" s="93">
        <v>14.75</v>
      </c>
      <c r="W32" s="90">
        <v>768</v>
      </c>
      <c r="X32" s="90">
        <v>24</v>
      </c>
      <c r="Y32" s="146">
        <v>44658</v>
      </c>
      <c r="Z32" s="83" t="s">
        <v>135</v>
      </c>
    </row>
    <row r="33" spans="1:26" x14ac:dyDescent="0.3">
      <c r="A33" s="26" t="s">
        <v>118</v>
      </c>
      <c r="B33" s="40" t="s">
        <v>7</v>
      </c>
      <c r="C33" s="48" t="s">
        <v>81</v>
      </c>
      <c r="D33" s="48">
        <v>15</v>
      </c>
      <c r="E33" s="40">
        <v>600</v>
      </c>
      <c r="F33" s="40">
        <v>20</v>
      </c>
      <c r="G33" s="41">
        <v>44655</v>
      </c>
      <c r="Q33" s="95" t="s">
        <v>124</v>
      </c>
      <c r="R33" s="95" t="s">
        <v>125</v>
      </c>
      <c r="S33" s="97" t="s">
        <v>165</v>
      </c>
      <c r="T33" s="94" t="s">
        <v>127</v>
      </c>
      <c r="U33" s="92" t="s">
        <v>128</v>
      </c>
      <c r="V33" s="93">
        <v>14.75</v>
      </c>
      <c r="W33" s="90">
        <v>768</v>
      </c>
      <c r="X33" s="90">
        <v>24</v>
      </c>
      <c r="Y33" s="146">
        <v>44658</v>
      </c>
      <c r="Z33" s="83" t="s">
        <v>135</v>
      </c>
    </row>
    <row r="34" spans="1:26" x14ac:dyDescent="0.3">
      <c r="A34" s="26" t="s">
        <v>119</v>
      </c>
      <c r="B34" s="40" t="s">
        <v>7</v>
      </c>
      <c r="C34" s="48" t="s">
        <v>81</v>
      </c>
      <c r="D34" s="48">
        <v>15</v>
      </c>
      <c r="E34" s="40">
        <v>600</v>
      </c>
      <c r="F34" s="40">
        <v>20</v>
      </c>
      <c r="G34" s="41">
        <v>44655</v>
      </c>
      <c r="Q34" s="95" t="s">
        <v>124</v>
      </c>
      <c r="R34" s="95" t="s">
        <v>125</v>
      </c>
      <c r="S34" s="97" t="s">
        <v>166</v>
      </c>
      <c r="T34" s="94" t="s">
        <v>127</v>
      </c>
      <c r="U34" s="92" t="s">
        <v>128</v>
      </c>
      <c r="V34" s="93">
        <v>14.75</v>
      </c>
      <c r="W34" s="90">
        <v>768</v>
      </c>
      <c r="X34" s="90">
        <v>24</v>
      </c>
      <c r="Y34" s="146">
        <v>44658</v>
      </c>
      <c r="Z34" s="83" t="s">
        <v>135</v>
      </c>
    </row>
    <row r="35" spans="1:26" x14ac:dyDescent="0.3">
      <c r="A35" s="26" t="s">
        <v>120</v>
      </c>
      <c r="B35" s="40" t="s">
        <v>7</v>
      </c>
      <c r="C35" s="48" t="s">
        <v>81</v>
      </c>
      <c r="D35" s="48">
        <v>15</v>
      </c>
      <c r="E35" s="40">
        <v>600</v>
      </c>
      <c r="F35" s="40">
        <v>20</v>
      </c>
      <c r="G35" s="49">
        <v>44655</v>
      </c>
      <c r="Q35" s="95" t="s">
        <v>124</v>
      </c>
      <c r="R35" s="95" t="s">
        <v>125</v>
      </c>
      <c r="S35" s="97" t="s">
        <v>167</v>
      </c>
      <c r="T35" s="94" t="s">
        <v>127</v>
      </c>
      <c r="U35" s="92" t="s">
        <v>128</v>
      </c>
      <c r="V35" s="93">
        <v>14.75</v>
      </c>
      <c r="W35" s="90">
        <v>768</v>
      </c>
      <c r="X35" s="90">
        <v>24</v>
      </c>
      <c r="Y35" s="146">
        <v>44658</v>
      </c>
      <c r="Z35" s="83" t="s">
        <v>135</v>
      </c>
    </row>
    <row r="36" spans="1:26" ht="15" thickBot="1" x14ac:dyDescent="0.35">
      <c r="A36" s="36" t="s">
        <v>121</v>
      </c>
      <c r="B36" s="37" t="s">
        <v>7</v>
      </c>
      <c r="C36" s="38" t="s">
        <v>81</v>
      </c>
      <c r="D36" s="38">
        <v>15</v>
      </c>
      <c r="E36" s="37">
        <v>12</v>
      </c>
      <c r="F36" s="37">
        <v>1</v>
      </c>
      <c r="G36" s="49">
        <v>44655</v>
      </c>
      <c r="Q36" s="95" t="s">
        <v>124</v>
      </c>
      <c r="R36" s="95" t="s">
        <v>125</v>
      </c>
      <c r="S36" s="97" t="s">
        <v>168</v>
      </c>
      <c r="T36" s="94" t="s">
        <v>127</v>
      </c>
      <c r="U36" s="92" t="s">
        <v>128</v>
      </c>
      <c r="V36" s="93">
        <v>14.75</v>
      </c>
      <c r="W36" s="90">
        <v>768</v>
      </c>
      <c r="X36" s="90">
        <v>24</v>
      </c>
      <c r="Y36" s="146">
        <v>44658</v>
      </c>
      <c r="Z36" s="83" t="s">
        <v>135</v>
      </c>
    </row>
    <row r="37" spans="1:26" x14ac:dyDescent="0.3">
      <c r="A37" s="26">
        <v>394205937</v>
      </c>
      <c r="B37" s="40" t="s">
        <v>80</v>
      </c>
      <c r="C37" s="65">
        <v>12005832</v>
      </c>
      <c r="D37" s="65">
        <v>0</v>
      </c>
      <c r="E37" s="40">
        <v>600</v>
      </c>
      <c r="F37" s="40">
        <v>20</v>
      </c>
      <c r="G37" s="41">
        <v>44656</v>
      </c>
      <c r="Q37" s="95" t="s">
        <v>124</v>
      </c>
      <c r="R37" s="95" t="s">
        <v>125</v>
      </c>
      <c r="S37" s="97" t="s">
        <v>169</v>
      </c>
      <c r="T37" s="94" t="s">
        <v>127</v>
      </c>
      <c r="U37" s="92" t="s">
        <v>128</v>
      </c>
      <c r="V37" s="93">
        <v>14.75</v>
      </c>
      <c r="W37" s="90">
        <v>768</v>
      </c>
      <c r="X37" s="90">
        <v>24</v>
      </c>
      <c r="Y37" s="146">
        <v>44658</v>
      </c>
      <c r="Z37" s="83" t="s">
        <v>135</v>
      </c>
    </row>
    <row r="38" spans="1:26" x14ac:dyDescent="0.3">
      <c r="A38" s="26">
        <v>394206088</v>
      </c>
      <c r="B38" s="40" t="s">
        <v>80</v>
      </c>
      <c r="C38" s="65">
        <v>12005832</v>
      </c>
      <c r="D38" s="65">
        <v>0</v>
      </c>
      <c r="E38" s="40">
        <v>600</v>
      </c>
      <c r="F38" s="40">
        <v>20</v>
      </c>
      <c r="G38" s="41">
        <v>44656</v>
      </c>
      <c r="Q38" s="95" t="s">
        <v>124</v>
      </c>
      <c r="R38" s="95" t="s">
        <v>125</v>
      </c>
      <c r="S38" s="97" t="s">
        <v>170</v>
      </c>
      <c r="T38" s="94" t="s">
        <v>127</v>
      </c>
      <c r="U38" s="92" t="s">
        <v>128</v>
      </c>
      <c r="V38" s="93">
        <v>14.75</v>
      </c>
      <c r="W38" s="90">
        <v>768</v>
      </c>
      <c r="X38" s="90">
        <v>24</v>
      </c>
      <c r="Y38" s="146">
        <v>44658</v>
      </c>
      <c r="Z38" s="83" t="s">
        <v>135</v>
      </c>
    </row>
    <row r="39" spans="1:26" x14ac:dyDescent="0.3">
      <c r="A39" s="26">
        <v>394206123</v>
      </c>
      <c r="B39" s="40" t="s">
        <v>80</v>
      </c>
      <c r="C39" s="65">
        <v>12005832</v>
      </c>
      <c r="D39" s="65">
        <v>0</v>
      </c>
      <c r="E39" s="40">
        <v>600</v>
      </c>
      <c r="F39" s="40">
        <v>20</v>
      </c>
      <c r="G39" s="41">
        <v>44656</v>
      </c>
      <c r="Q39" s="95" t="s">
        <v>124</v>
      </c>
      <c r="R39" s="95" t="s">
        <v>125</v>
      </c>
      <c r="S39" s="97" t="s">
        <v>171</v>
      </c>
      <c r="T39" s="94" t="s">
        <v>127</v>
      </c>
      <c r="U39" s="92" t="s">
        <v>128</v>
      </c>
      <c r="V39" s="93">
        <v>14.75</v>
      </c>
      <c r="W39" s="90">
        <v>768</v>
      </c>
      <c r="X39" s="90">
        <v>24</v>
      </c>
      <c r="Y39" s="146">
        <v>44658</v>
      </c>
      <c r="Z39" s="152" t="s">
        <v>135</v>
      </c>
    </row>
    <row r="40" spans="1:26" x14ac:dyDescent="0.3">
      <c r="A40" s="26">
        <v>394206148</v>
      </c>
      <c r="B40" s="40" t="s">
        <v>80</v>
      </c>
      <c r="C40" s="65">
        <v>12005832</v>
      </c>
      <c r="D40" s="65">
        <v>0</v>
      </c>
      <c r="E40" s="40">
        <v>600</v>
      </c>
      <c r="F40" s="40">
        <v>20</v>
      </c>
      <c r="G40" s="41">
        <v>44656</v>
      </c>
      <c r="Q40" s="95" t="s">
        <v>124</v>
      </c>
      <c r="R40" s="95" t="s">
        <v>125</v>
      </c>
      <c r="S40" s="94" t="s">
        <v>174</v>
      </c>
      <c r="T40" s="94" t="s">
        <v>127</v>
      </c>
      <c r="U40" s="92" t="s">
        <v>128</v>
      </c>
      <c r="V40" s="93">
        <v>14.75</v>
      </c>
      <c r="W40" s="90">
        <v>768</v>
      </c>
      <c r="X40" s="90">
        <v>24</v>
      </c>
      <c r="Y40" s="99">
        <v>44659</v>
      </c>
      <c r="Z40" s="152" t="s">
        <v>135</v>
      </c>
    </row>
    <row r="41" spans="1:26" x14ac:dyDescent="0.3">
      <c r="A41" s="46">
        <v>394206277</v>
      </c>
      <c r="B41" s="40" t="s">
        <v>80</v>
      </c>
      <c r="C41" s="65">
        <v>12005832</v>
      </c>
      <c r="D41" s="65">
        <v>0</v>
      </c>
      <c r="E41" s="40">
        <v>600</v>
      </c>
      <c r="F41" s="40">
        <v>20</v>
      </c>
      <c r="G41" s="41">
        <v>44656</v>
      </c>
      <c r="Q41" s="95" t="s">
        <v>124</v>
      </c>
      <c r="R41" s="95" t="s">
        <v>125</v>
      </c>
      <c r="S41" s="147" t="s">
        <v>175</v>
      </c>
      <c r="T41" s="94" t="s">
        <v>127</v>
      </c>
      <c r="U41" s="92" t="s">
        <v>128</v>
      </c>
      <c r="V41" s="93">
        <v>14.75</v>
      </c>
      <c r="W41" s="90">
        <v>768</v>
      </c>
      <c r="X41" s="90">
        <v>24</v>
      </c>
      <c r="Y41" s="99">
        <v>44659</v>
      </c>
      <c r="Z41" s="152" t="s">
        <v>135</v>
      </c>
    </row>
    <row r="42" spans="1:26" x14ac:dyDescent="0.3">
      <c r="A42" s="26">
        <v>394206291</v>
      </c>
      <c r="B42" s="40" t="s">
        <v>80</v>
      </c>
      <c r="C42" s="65">
        <v>12005832</v>
      </c>
      <c r="D42" s="65">
        <v>0</v>
      </c>
      <c r="E42" s="40">
        <v>600</v>
      </c>
      <c r="F42" s="40">
        <v>20</v>
      </c>
      <c r="G42" s="41">
        <v>44656</v>
      </c>
      <c r="Q42" s="90" t="s">
        <v>215</v>
      </c>
      <c r="R42" s="90" t="s">
        <v>216</v>
      </c>
      <c r="S42" s="148" t="s">
        <v>211</v>
      </c>
      <c r="T42" s="95" t="s">
        <v>36</v>
      </c>
      <c r="U42" s="149">
        <v>12005833</v>
      </c>
      <c r="V42" s="93">
        <v>0</v>
      </c>
      <c r="W42" s="150">
        <v>600</v>
      </c>
      <c r="X42" s="150">
        <v>20</v>
      </c>
      <c r="Y42" s="99">
        <v>44665</v>
      </c>
      <c r="Z42" s="153" t="s">
        <v>214</v>
      </c>
    </row>
    <row r="43" spans="1:26" x14ac:dyDescent="0.3">
      <c r="A43" s="26">
        <v>394206335</v>
      </c>
      <c r="B43" s="40" t="s">
        <v>80</v>
      </c>
      <c r="C43" s="65">
        <v>12005832</v>
      </c>
      <c r="D43" s="65">
        <v>0</v>
      </c>
      <c r="E43" s="40">
        <v>600</v>
      </c>
      <c r="F43" s="40">
        <v>20</v>
      </c>
      <c r="G43" s="41">
        <v>44656</v>
      </c>
      <c r="Q43" s="90" t="s">
        <v>215</v>
      </c>
      <c r="R43" s="90" t="s">
        <v>216</v>
      </c>
      <c r="S43" s="148" t="s">
        <v>212</v>
      </c>
      <c r="T43" s="95" t="s">
        <v>36</v>
      </c>
      <c r="U43" s="149">
        <v>12005833</v>
      </c>
      <c r="V43" s="93">
        <v>0</v>
      </c>
      <c r="W43" s="150">
        <v>600</v>
      </c>
      <c r="X43" s="150">
        <v>20</v>
      </c>
      <c r="Y43" s="99">
        <v>44665</v>
      </c>
      <c r="Z43" s="153" t="s">
        <v>214</v>
      </c>
    </row>
    <row r="44" spans="1:26" x14ac:dyDescent="0.3">
      <c r="A44" s="26">
        <v>393416923</v>
      </c>
      <c r="B44" s="40" t="s">
        <v>7</v>
      </c>
      <c r="C44" s="45">
        <v>30390372</v>
      </c>
      <c r="D44" s="45">
        <v>0</v>
      </c>
      <c r="E44" s="40">
        <v>638</v>
      </c>
      <c r="F44" s="40">
        <v>22</v>
      </c>
      <c r="G44" s="41">
        <v>44656</v>
      </c>
      <c r="Q44" s="90" t="s">
        <v>215</v>
      </c>
      <c r="R44" s="90" t="s">
        <v>216</v>
      </c>
      <c r="S44" s="148" t="s">
        <v>213</v>
      </c>
      <c r="T44" s="95" t="s">
        <v>36</v>
      </c>
      <c r="U44" s="149">
        <v>12005833</v>
      </c>
      <c r="V44" s="93">
        <v>0</v>
      </c>
      <c r="W44" s="150">
        <v>600</v>
      </c>
      <c r="X44" s="150">
        <v>20</v>
      </c>
      <c r="Y44" s="99">
        <v>44665</v>
      </c>
      <c r="Z44" s="153" t="s">
        <v>214</v>
      </c>
    </row>
    <row r="45" spans="1:26" x14ac:dyDescent="0.3">
      <c r="A45" s="26">
        <v>392163408</v>
      </c>
      <c r="B45" s="40" t="s">
        <v>7</v>
      </c>
      <c r="C45" s="48" t="s">
        <v>123</v>
      </c>
      <c r="D45" s="48">
        <v>15</v>
      </c>
      <c r="E45" s="40">
        <v>638</v>
      </c>
      <c r="F45" s="40">
        <v>22</v>
      </c>
      <c r="G45" s="41">
        <v>44656</v>
      </c>
      <c r="Q45" s="95" t="s">
        <v>219</v>
      </c>
      <c r="R45" s="95" t="s">
        <v>220</v>
      </c>
      <c r="S45" s="156" t="s">
        <v>217</v>
      </c>
      <c r="T45" s="156" t="s">
        <v>71</v>
      </c>
      <c r="U45" s="92">
        <v>12005832</v>
      </c>
      <c r="V45" s="93">
        <v>0</v>
      </c>
      <c r="W45" s="150">
        <v>600</v>
      </c>
      <c r="X45" s="150">
        <v>20</v>
      </c>
      <c r="Y45" s="157">
        <v>44669</v>
      </c>
      <c r="Z45" s="153" t="s">
        <v>214</v>
      </c>
    </row>
    <row r="46" spans="1:26" x14ac:dyDescent="0.3">
      <c r="A46" s="26">
        <v>392164550</v>
      </c>
      <c r="B46" s="40" t="s">
        <v>7</v>
      </c>
      <c r="C46" s="48" t="s">
        <v>123</v>
      </c>
      <c r="D46" s="48">
        <v>15</v>
      </c>
      <c r="E46" s="40">
        <v>638</v>
      </c>
      <c r="F46" s="40">
        <v>22</v>
      </c>
      <c r="G46" s="41">
        <v>44656</v>
      </c>
      <c r="Q46" s="155" t="s">
        <v>221</v>
      </c>
      <c r="R46" s="95" t="s">
        <v>222</v>
      </c>
      <c r="S46" s="156" t="s">
        <v>218</v>
      </c>
      <c r="T46" s="156" t="s">
        <v>71</v>
      </c>
      <c r="U46" s="92">
        <v>12005832</v>
      </c>
      <c r="V46" s="93">
        <v>0</v>
      </c>
      <c r="W46" s="150">
        <v>600</v>
      </c>
      <c r="X46" s="150">
        <v>20</v>
      </c>
      <c r="Y46" s="157">
        <v>44669</v>
      </c>
      <c r="Z46" s="153" t="s">
        <v>214</v>
      </c>
    </row>
    <row r="47" spans="1:26" x14ac:dyDescent="0.3">
      <c r="A47" s="46">
        <v>393416891</v>
      </c>
      <c r="B47" s="40" t="s">
        <v>7</v>
      </c>
      <c r="C47" s="45">
        <v>30390372</v>
      </c>
      <c r="D47" s="45">
        <v>0</v>
      </c>
      <c r="E47" s="40">
        <v>638</v>
      </c>
      <c r="F47" s="40">
        <v>22</v>
      </c>
      <c r="G47" s="41">
        <v>44656</v>
      </c>
    </row>
    <row r="48" spans="1:26" x14ac:dyDescent="0.3">
      <c r="A48" s="26">
        <v>393416970</v>
      </c>
      <c r="B48" s="40" t="s">
        <v>7</v>
      </c>
      <c r="C48" s="45">
        <v>30390372</v>
      </c>
      <c r="D48" s="45">
        <v>0</v>
      </c>
      <c r="E48" s="40">
        <v>638</v>
      </c>
      <c r="F48" s="40">
        <v>22</v>
      </c>
      <c r="G48" s="41">
        <v>44656</v>
      </c>
    </row>
    <row r="49" spans="1:7" x14ac:dyDescent="0.3">
      <c r="A49" s="26">
        <v>393417009</v>
      </c>
      <c r="B49" s="40" t="s">
        <v>7</v>
      </c>
      <c r="C49" s="45">
        <v>30390372</v>
      </c>
      <c r="D49" s="45">
        <v>0</v>
      </c>
      <c r="E49" s="40">
        <v>638</v>
      </c>
      <c r="F49" s="40">
        <v>22</v>
      </c>
      <c r="G49" s="41">
        <v>44656</v>
      </c>
    </row>
    <row r="50" spans="1:7" x14ac:dyDescent="0.3">
      <c r="A50" s="70" t="s">
        <v>144</v>
      </c>
      <c r="B50" s="71" t="s">
        <v>7</v>
      </c>
      <c r="C50" s="65" t="s">
        <v>81</v>
      </c>
      <c r="D50" s="71">
        <v>15</v>
      </c>
      <c r="E50" s="71">
        <v>600</v>
      </c>
      <c r="F50" s="71">
        <v>20</v>
      </c>
      <c r="G50" s="72">
        <v>44657</v>
      </c>
    </row>
    <row r="51" spans="1:7" x14ac:dyDescent="0.3">
      <c r="A51" s="70" t="s">
        <v>145</v>
      </c>
      <c r="B51" s="71" t="s">
        <v>7</v>
      </c>
      <c r="C51" s="65" t="s">
        <v>81</v>
      </c>
      <c r="D51" s="71">
        <v>15</v>
      </c>
      <c r="E51" s="71">
        <v>600</v>
      </c>
      <c r="F51" s="71">
        <v>20</v>
      </c>
      <c r="G51" s="72">
        <v>44657</v>
      </c>
    </row>
    <row r="52" spans="1:7" x14ac:dyDescent="0.3">
      <c r="A52" s="70" t="s">
        <v>146</v>
      </c>
      <c r="B52" s="71" t="s">
        <v>7</v>
      </c>
      <c r="C52" s="65" t="s">
        <v>81</v>
      </c>
      <c r="D52" s="71">
        <v>15</v>
      </c>
      <c r="E52" s="71">
        <v>600</v>
      </c>
      <c r="F52" s="71">
        <v>20</v>
      </c>
      <c r="G52" s="72">
        <v>44657</v>
      </c>
    </row>
    <row r="53" spans="1:7" x14ac:dyDescent="0.3">
      <c r="A53" s="73">
        <v>394206168</v>
      </c>
      <c r="B53" s="71" t="s">
        <v>80</v>
      </c>
      <c r="C53" s="74">
        <v>12005832</v>
      </c>
      <c r="D53" s="71">
        <v>0</v>
      </c>
      <c r="E53" s="71">
        <v>600</v>
      </c>
      <c r="F53" s="71">
        <v>20</v>
      </c>
      <c r="G53" s="72">
        <v>44657</v>
      </c>
    </row>
    <row r="54" spans="1:7" x14ac:dyDescent="0.3">
      <c r="A54" s="73">
        <v>394206186</v>
      </c>
      <c r="B54" s="71" t="s">
        <v>80</v>
      </c>
      <c r="C54" s="74">
        <v>12005832</v>
      </c>
      <c r="D54" s="71">
        <v>0</v>
      </c>
      <c r="E54" s="71">
        <v>600</v>
      </c>
      <c r="F54" s="71">
        <v>20</v>
      </c>
      <c r="G54" s="72">
        <v>44657</v>
      </c>
    </row>
    <row r="55" spans="1:7" x14ac:dyDescent="0.3">
      <c r="A55" s="73">
        <v>394206234</v>
      </c>
      <c r="B55" s="71" t="s">
        <v>80</v>
      </c>
      <c r="C55" s="74">
        <v>12005832</v>
      </c>
      <c r="D55" s="71">
        <v>0</v>
      </c>
      <c r="E55" s="71">
        <v>600</v>
      </c>
      <c r="F55" s="71">
        <v>20</v>
      </c>
      <c r="G55" s="72">
        <v>44657</v>
      </c>
    </row>
    <row r="56" spans="1:7" x14ac:dyDescent="0.3">
      <c r="A56" s="100" t="s">
        <v>172</v>
      </c>
      <c r="B56" s="71" t="s">
        <v>7</v>
      </c>
      <c r="C56" s="96" t="s">
        <v>81</v>
      </c>
      <c r="D56" s="71">
        <v>15</v>
      </c>
      <c r="E56" s="71">
        <v>600</v>
      </c>
      <c r="F56" s="71">
        <v>20</v>
      </c>
      <c r="G56" s="72">
        <v>44658</v>
      </c>
    </row>
    <row r="57" spans="1:7" x14ac:dyDescent="0.3">
      <c r="A57" s="100" t="s">
        <v>173</v>
      </c>
      <c r="B57" s="71" t="s">
        <v>7</v>
      </c>
      <c r="C57" s="96" t="s">
        <v>81</v>
      </c>
      <c r="D57" s="71">
        <v>15</v>
      </c>
      <c r="E57" s="71">
        <v>600</v>
      </c>
      <c r="F57" s="71">
        <v>20</v>
      </c>
      <c r="G57" s="72">
        <v>44658</v>
      </c>
    </row>
    <row r="58" spans="1:7" x14ac:dyDescent="0.3">
      <c r="A58" s="101" t="s">
        <v>176</v>
      </c>
      <c r="B58" s="102" t="s">
        <v>7</v>
      </c>
      <c r="C58" s="103" t="s">
        <v>81</v>
      </c>
      <c r="D58" s="104">
        <v>15</v>
      </c>
      <c r="E58" s="101">
        <v>600</v>
      </c>
      <c r="F58" s="101">
        <v>20</v>
      </c>
      <c r="G58" s="105">
        <v>44659</v>
      </c>
    </row>
    <row r="59" spans="1:7" x14ac:dyDescent="0.3">
      <c r="A59" s="101" t="s">
        <v>177</v>
      </c>
      <c r="B59" s="102" t="s">
        <v>80</v>
      </c>
      <c r="C59" s="103" t="s">
        <v>180</v>
      </c>
      <c r="D59" s="104">
        <v>18</v>
      </c>
      <c r="E59" s="101">
        <v>290</v>
      </c>
      <c r="F59" s="101">
        <v>10</v>
      </c>
      <c r="G59" s="105">
        <v>44659</v>
      </c>
    </row>
    <row r="60" spans="1:7" x14ac:dyDescent="0.3">
      <c r="A60" s="101" t="s">
        <v>178</v>
      </c>
      <c r="B60" s="102" t="s">
        <v>7</v>
      </c>
      <c r="C60" s="103" t="s">
        <v>81</v>
      </c>
      <c r="D60" s="104">
        <v>15</v>
      </c>
      <c r="E60" s="101">
        <v>600</v>
      </c>
      <c r="F60" s="101">
        <v>20</v>
      </c>
      <c r="G60" s="105">
        <v>44659</v>
      </c>
    </row>
    <row r="61" spans="1:7" x14ac:dyDescent="0.3">
      <c r="A61" s="101" t="s">
        <v>179</v>
      </c>
      <c r="B61" s="102" t="s">
        <v>7</v>
      </c>
      <c r="C61" s="103" t="s">
        <v>81</v>
      </c>
      <c r="D61" s="104">
        <v>15</v>
      </c>
      <c r="E61" s="101">
        <v>600</v>
      </c>
      <c r="F61" s="101">
        <v>20</v>
      </c>
      <c r="G61" s="105">
        <v>44659</v>
      </c>
    </row>
    <row r="62" spans="1:7" x14ac:dyDescent="0.3">
      <c r="A62" s="102" t="s">
        <v>181</v>
      </c>
      <c r="B62" s="102" t="s">
        <v>7</v>
      </c>
      <c r="C62" s="103" t="s">
        <v>81</v>
      </c>
      <c r="D62" s="104">
        <v>15</v>
      </c>
      <c r="E62" s="101">
        <v>510</v>
      </c>
      <c r="F62" s="101">
        <v>17</v>
      </c>
      <c r="G62" s="105">
        <v>44659</v>
      </c>
    </row>
    <row r="63" spans="1:7" x14ac:dyDescent="0.3">
      <c r="A63" s="106">
        <v>394018679</v>
      </c>
      <c r="B63" s="106" t="s">
        <v>80</v>
      </c>
      <c r="C63" s="107">
        <v>12005832</v>
      </c>
      <c r="D63" s="106">
        <v>0</v>
      </c>
      <c r="E63" s="106">
        <v>600</v>
      </c>
      <c r="F63" s="106">
        <v>20</v>
      </c>
      <c r="G63" s="105">
        <v>44659</v>
      </c>
    </row>
    <row r="64" spans="1:7" x14ac:dyDescent="0.3">
      <c r="A64" s="106">
        <v>394304768</v>
      </c>
      <c r="B64" s="106" t="s">
        <v>80</v>
      </c>
      <c r="C64" s="107">
        <v>12005832</v>
      </c>
      <c r="D64" s="106">
        <v>0</v>
      </c>
      <c r="E64" s="106">
        <v>600</v>
      </c>
      <c r="F64" s="106">
        <v>20</v>
      </c>
      <c r="G64" s="105">
        <v>44659</v>
      </c>
    </row>
    <row r="65" spans="1:27" x14ac:dyDescent="0.3">
      <c r="A65" s="106">
        <v>394305160</v>
      </c>
      <c r="B65" s="106" t="s">
        <v>80</v>
      </c>
      <c r="C65" s="107">
        <v>12005832</v>
      </c>
      <c r="D65" s="106">
        <v>0</v>
      </c>
      <c r="E65" s="106">
        <v>600</v>
      </c>
      <c r="F65" s="106">
        <v>20</v>
      </c>
      <c r="G65" s="105">
        <v>44659</v>
      </c>
    </row>
    <row r="66" spans="1:27" x14ac:dyDescent="0.3">
      <c r="A66" s="106">
        <v>394305234</v>
      </c>
      <c r="B66" s="106" t="s">
        <v>80</v>
      </c>
      <c r="C66" s="107">
        <v>12005832</v>
      </c>
      <c r="D66" s="106">
        <v>0</v>
      </c>
      <c r="E66" s="106">
        <v>600</v>
      </c>
      <c r="F66" s="106">
        <v>20</v>
      </c>
      <c r="G66" s="105">
        <v>44659</v>
      </c>
      <c r="AA66" s="29"/>
    </row>
    <row r="67" spans="1:27" x14ac:dyDescent="0.3">
      <c r="A67" s="106">
        <v>394305304</v>
      </c>
      <c r="B67" s="106" t="s">
        <v>80</v>
      </c>
      <c r="C67" s="107">
        <v>12005832</v>
      </c>
      <c r="D67" s="106">
        <v>0</v>
      </c>
      <c r="E67" s="106">
        <v>600</v>
      </c>
      <c r="F67" s="106">
        <v>20</v>
      </c>
      <c r="G67" s="105">
        <v>44659</v>
      </c>
      <c r="AA67" s="29"/>
    </row>
    <row r="68" spans="1:27" x14ac:dyDescent="0.3">
      <c r="A68" s="106">
        <v>394305379</v>
      </c>
      <c r="B68" s="106" t="s">
        <v>80</v>
      </c>
      <c r="C68" s="107">
        <v>12005832</v>
      </c>
      <c r="D68" s="106">
        <v>0</v>
      </c>
      <c r="E68" s="106">
        <v>600</v>
      </c>
      <c r="F68" s="106">
        <v>20</v>
      </c>
      <c r="G68" s="105">
        <v>44659</v>
      </c>
      <c r="AA68" s="29"/>
    </row>
    <row r="69" spans="1:27" x14ac:dyDescent="0.3">
      <c r="A69" s="106">
        <v>394305506</v>
      </c>
      <c r="B69" s="106" t="s">
        <v>80</v>
      </c>
      <c r="C69" s="107">
        <v>12005832</v>
      </c>
      <c r="D69" s="106">
        <v>0</v>
      </c>
      <c r="E69" s="106">
        <v>600</v>
      </c>
      <c r="F69" s="106">
        <v>20</v>
      </c>
      <c r="G69" s="105">
        <v>44659</v>
      </c>
    </row>
    <row r="70" spans="1:27" x14ac:dyDescent="0.3">
      <c r="A70" s="106">
        <v>394305538</v>
      </c>
      <c r="B70" s="106" t="s">
        <v>80</v>
      </c>
      <c r="C70" s="107">
        <v>12005832</v>
      </c>
      <c r="D70" s="106">
        <v>0</v>
      </c>
      <c r="E70" s="106">
        <v>600</v>
      </c>
      <c r="F70" s="106">
        <v>20</v>
      </c>
      <c r="G70" s="105">
        <v>44659</v>
      </c>
    </row>
    <row r="71" spans="1:27" x14ac:dyDescent="0.3">
      <c r="A71" s="106">
        <v>394305686</v>
      </c>
      <c r="B71" s="106" t="s">
        <v>80</v>
      </c>
      <c r="C71" s="107">
        <v>12005832</v>
      </c>
      <c r="D71" s="106">
        <v>0</v>
      </c>
      <c r="E71" s="106">
        <v>600</v>
      </c>
      <c r="F71" s="106">
        <v>20</v>
      </c>
      <c r="G71" s="105">
        <v>44659</v>
      </c>
    </row>
    <row r="72" spans="1:27" x14ac:dyDescent="0.3">
      <c r="A72" s="106">
        <v>394290699</v>
      </c>
      <c r="B72" s="106" t="s">
        <v>7</v>
      </c>
      <c r="C72" s="107">
        <v>30390372</v>
      </c>
      <c r="D72" s="106">
        <v>0</v>
      </c>
      <c r="E72" s="106">
        <v>580</v>
      </c>
      <c r="F72" s="106">
        <v>20</v>
      </c>
      <c r="G72" s="105">
        <v>44659</v>
      </c>
    </row>
    <row r="73" spans="1:27" x14ac:dyDescent="0.3">
      <c r="A73" s="106">
        <v>394290901</v>
      </c>
      <c r="B73" s="106" t="s">
        <v>7</v>
      </c>
      <c r="C73" s="107">
        <v>30390372</v>
      </c>
      <c r="D73" s="106">
        <v>0</v>
      </c>
      <c r="E73" s="106">
        <v>580</v>
      </c>
      <c r="F73" s="106">
        <v>20</v>
      </c>
      <c r="G73" s="105">
        <v>44659</v>
      </c>
    </row>
    <row r="74" spans="1:27" x14ac:dyDescent="0.3">
      <c r="A74" s="106">
        <v>394290950</v>
      </c>
      <c r="B74" s="106" t="s">
        <v>7</v>
      </c>
      <c r="C74" s="107">
        <v>30390372</v>
      </c>
      <c r="D74" s="106">
        <v>0</v>
      </c>
      <c r="E74" s="106">
        <v>580</v>
      </c>
      <c r="F74" s="106">
        <v>20</v>
      </c>
      <c r="G74" s="105">
        <v>44659</v>
      </c>
    </row>
    <row r="75" spans="1:27" x14ac:dyDescent="0.3">
      <c r="A75" s="106">
        <v>394291006</v>
      </c>
      <c r="B75" s="106" t="s">
        <v>7</v>
      </c>
      <c r="C75" s="107" t="s">
        <v>182</v>
      </c>
      <c r="D75" s="107">
        <v>15</v>
      </c>
      <c r="E75" s="106">
        <v>600</v>
      </c>
      <c r="F75" s="106">
        <v>20</v>
      </c>
      <c r="G75" s="105">
        <v>44659</v>
      </c>
    </row>
    <row r="76" spans="1:27" x14ac:dyDescent="0.3">
      <c r="A76" s="106">
        <v>394291167</v>
      </c>
      <c r="B76" s="106" t="s">
        <v>7</v>
      </c>
      <c r="C76" s="107" t="s">
        <v>182</v>
      </c>
      <c r="D76" s="107">
        <v>15</v>
      </c>
      <c r="E76" s="106">
        <v>600</v>
      </c>
      <c r="F76" s="106">
        <v>20</v>
      </c>
      <c r="G76" s="105">
        <v>44659</v>
      </c>
    </row>
    <row r="77" spans="1:27" x14ac:dyDescent="0.3">
      <c r="A77" s="106">
        <v>394291216</v>
      </c>
      <c r="B77" s="106" t="s">
        <v>7</v>
      </c>
      <c r="C77" s="107" t="s">
        <v>182</v>
      </c>
      <c r="D77" s="107">
        <v>15</v>
      </c>
      <c r="E77" s="106">
        <v>600</v>
      </c>
      <c r="F77" s="106">
        <v>20</v>
      </c>
      <c r="G77" s="105">
        <v>44659</v>
      </c>
    </row>
    <row r="78" spans="1:27" x14ac:dyDescent="0.3">
      <c r="A78" s="108">
        <v>394291786</v>
      </c>
      <c r="B78" s="108" t="s">
        <v>7</v>
      </c>
      <c r="C78" s="109" t="s">
        <v>182</v>
      </c>
      <c r="D78" s="109">
        <v>15</v>
      </c>
      <c r="E78" s="108">
        <v>600</v>
      </c>
      <c r="F78" s="108">
        <v>20</v>
      </c>
      <c r="G78" s="110">
        <v>44659</v>
      </c>
    </row>
    <row r="79" spans="1:27" x14ac:dyDescent="0.3">
      <c r="A79" s="111" t="s">
        <v>183</v>
      </c>
      <c r="B79" s="112" t="s">
        <v>7</v>
      </c>
      <c r="C79" s="176" t="s">
        <v>81</v>
      </c>
      <c r="D79" s="111">
        <v>15</v>
      </c>
      <c r="E79" s="111">
        <v>600</v>
      </c>
      <c r="F79" s="111">
        <v>20</v>
      </c>
      <c r="G79" s="113">
        <v>44662</v>
      </c>
    </row>
    <row r="80" spans="1:27" x14ac:dyDescent="0.3">
      <c r="A80" s="114" t="s">
        <v>184</v>
      </c>
      <c r="B80" s="115" t="s">
        <v>7</v>
      </c>
      <c r="C80" s="176" t="s">
        <v>81</v>
      </c>
      <c r="D80" s="114">
        <v>15</v>
      </c>
      <c r="E80" s="114">
        <v>570</v>
      </c>
      <c r="F80" s="114">
        <v>19</v>
      </c>
      <c r="G80" s="113">
        <v>44662</v>
      </c>
    </row>
    <row r="81" spans="1:25" x14ac:dyDescent="0.3">
      <c r="A81" s="116">
        <v>394305619</v>
      </c>
      <c r="B81" s="117" t="s">
        <v>80</v>
      </c>
      <c r="C81" s="117">
        <v>12005832</v>
      </c>
      <c r="D81" s="118">
        <v>0</v>
      </c>
      <c r="E81" s="117">
        <v>600</v>
      </c>
      <c r="F81" s="117">
        <v>20</v>
      </c>
      <c r="G81" s="119">
        <v>44662</v>
      </c>
    </row>
    <row r="82" spans="1:25" x14ac:dyDescent="0.3">
      <c r="A82" s="117">
        <v>394564990</v>
      </c>
      <c r="B82" s="117" t="s">
        <v>80</v>
      </c>
      <c r="C82" s="117">
        <v>12005832</v>
      </c>
      <c r="D82" s="118">
        <v>0</v>
      </c>
      <c r="E82" s="117">
        <v>600</v>
      </c>
      <c r="F82" s="117">
        <v>20</v>
      </c>
      <c r="G82" s="119">
        <v>44662</v>
      </c>
    </row>
    <row r="83" spans="1:25" x14ac:dyDescent="0.3">
      <c r="A83" s="117">
        <v>394565266</v>
      </c>
      <c r="B83" s="117" t="s">
        <v>80</v>
      </c>
      <c r="C83" s="117">
        <v>12005832</v>
      </c>
      <c r="D83" s="118">
        <v>0</v>
      </c>
      <c r="E83" s="117">
        <v>600</v>
      </c>
      <c r="F83" s="117">
        <v>20</v>
      </c>
      <c r="G83" s="119">
        <v>44662</v>
      </c>
    </row>
    <row r="84" spans="1:25" x14ac:dyDescent="0.3">
      <c r="A84" s="117">
        <v>394565330</v>
      </c>
      <c r="B84" s="117" t="s">
        <v>80</v>
      </c>
      <c r="C84" s="117">
        <v>12005832</v>
      </c>
      <c r="D84" s="118">
        <v>0</v>
      </c>
      <c r="E84" s="117">
        <v>600</v>
      </c>
      <c r="F84" s="117">
        <v>20</v>
      </c>
      <c r="G84" s="119">
        <v>44662</v>
      </c>
    </row>
    <row r="85" spans="1:25" x14ac:dyDescent="0.3">
      <c r="A85" s="117">
        <v>394565414</v>
      </c>
      <c r="B85" s="117" t="s">
        <v>80</v>
      </c>
      <c r="C85" s="117">
        <v>12005832</v>
      </c>
      <c r="D85" s="118">
        <v>0</v>
      </c>
      <c r="E85" s="117">
        <v>600</v>
      </c>
      <c r="F85" s="117">
        <v>20</v>
      </c>
      <c r="G85" s="119">
        <v>44662</v>
      </c>
    </row>
    <row r="86" spans="1:25" x14ac:dyDescent="0.3">
      <c r="A86" s="117">
        <v>394305092</v>
      </c>
      <c r="B86" s="117" t="s">
        <v>80</v>
      </c>
      <c r="C86" s="117">
        <v>12005832</v>
      </c>
      <c r="D86" s="118">
        <v>0</v>
      </c>
      <c r="E86" s="117">
        <v>600</v>
      </c>
      <c r="F86" s="117">
        <v>20</v>
      </c>
      <c r="G86" s="119">
        <v>44662</v>
      </c>
    </row>
    <row r="87" spans="1:25" x14ac:dyDescent="0.3">
      <c r="A87" s="120">
        <v>394564632</v>
      </c>
      <c r="B87" s="120" t="s">
        <v>80</v>
      </c>
      <c r="C87" s="120">
        <v>30397572</v>
      </c>
      <c r="D87" s="121">
        <v>0</v>
      </c>
      <c r="E87" s="120">
        <v>580</v>
      </c>
      <c r="F87" s="120">
        <v>20</v>
      </c>
      <c r="G87" s="122">
        <v>44662</v>
      </c>
    </row>
    <row r="88" spans="1:25" s="127" customFormat="1" x14ac:dyDescent="0.3">
      <c r="A88" s="123" t="s">
        <v>185</v>
      </c>
      <c r="B88" s="124" t="s">
        <v>7</v>
      </c>
      <c r="C88" s="125" t="s">
        <v>81</v>
      </c>
      <c r="D88" s="123">
        <v>15</v>
      </c>
      <c r="E88" s="123">
        <v>600</v>
      </c>
      <c r="F88" s="123">
        <v>20</v>
      </c>
      <c r="G88" s="126">
        <v>44663</v>
      </c>
      <c r="Q88" s="128"/>
      <c r="R88" s="128"/>
      <c r="S88" s="128"/>
      <c r="T88" s="128"/>
      <c r="U88" s="128"/>
      <c r="V88" s="128"/>
      <c r="W88" s="128"/>
      <c r="X88" s="128"/>
      <c r="Y88" s="128"/>
    </row>
    <row r="89" spans="1:25" s="127" customFormat="1" x14ac:dyDescent="0.3">
      <c r="A89" s="129" t="s">
        <v>186</v>
      </c>
      <c r="B89" s="130" t="s">
        <v>7</v>
      </c>
      <c r="C89" s="131" t="s">
        <v>81</v>
      </c>
      <c r="D89" s="129">
        <v>15</v>
      </c>
      <c r="E89" s="129">
        <v>600</v>
      </c>
      <c r="F89" s="129">
        <v>20</v>
      </c>
      <c r="G89" s="132">
        <v>44663</v>
      </c>
      <c r="Q89" s="128"/>
      <c r="R89" s="128"/>
      <c r="S89" s="128"/>
      <c r="T89" s="128"/>
      <c r="U89" s="128"/>
      <c r="V89" s="128"/>
      <c r="W89" s="128"/>
      <c r="X89" s="128"/>
      <c r="Y89" s="128"/>
    </row>
    <row r="90" spans="1:25" x14ac:dyDescent="0.3">
      <c r="A90" s="123" t="s">
        <v>187</v>
      </c>
      <c r="B90" s="124" t="s">
        <v>7</v>
      </c>
      <c r="C90" s="133" t="s">
        <v>81</v>
      </c>
      <c r="D90" s="134">
        <v>15</v>
      </c>
      <c r="E90" s="124">
        <v>600</v>
      </c>
      <c r="F90" s="124">
        <v>20</v>
      </c>
      <c r="G90" s="135">
        <v>44664</v>
      </c>
    </row>
    <row r="91" spans="1:25" x14ac:dyDescent="0.3">
      <c r="A91" s="123" t="s">
        <v>188</v>
      </c>
      <c r="B91" s="124" t="s">
        <v>7</v>
      </c>
      <c r="C91" s="133" t="s">
        <v>81</v>
      </c>
      <c r="D91" s="134">
        <v>15</v>
      </c>
      <c r="E91" s="124">
        <v>600</v>
      </c>
      <c r="F91" s="124">
        <v>20</v>
      </c>
      <c r="G91" s="135">
        <v>44664</v>
      </c>
    </row>
    <row r="92" spans="1:25" x14ac:dyDescent="0.3">
      <c r="A92" s="123" t="s">
        <v>189</v>
      </c>
      <c r="B92" s="124" t="s">
        <v>7</v>
      </c>
      <c r="C92" s="133" t="s">
        <v>81</v>
      </c>
      <c r="D92" s="134">
        <v>15</v>
      </c>
      <c r="E92" s="124">
        <v>600</v>
      </c>
      <c r="F92" s="124">
        <v>20</v>
      </c>
      <c r="G92" s="135">
        <v>44664</v>
      </c>
    </row>
    <row r="93" spans="1:25" x14ac:dyDescent="0.3">
      <c r="A93" s="123" t="s">
        <v>190</v>
      </c>
      <c r="B93" s="124" t="s">
        <v>7</v>
      </c>
      <c r="C93" s="133" t="s">
        <v>81</v>
      </c>
      <c r="D93" s="134">
        <v>15</v>
      </c>
      <c r="E93" s="124">
        <v>600</v>
      </c>
      <c r="F93" s="124">
        <v>20</v>
      </c>
      <c r="G93" s="135">
        <v>44664</v>
      </c>
    </row>
    <row r="94" spans="1:25" x14ac:dyDescent="0.3">
      <c r="A94" s="123" t="s">
        <v>191</v>
      </c>
      <c r="B94" s="124" t="s">
        <v>7</v>
      </c>
      <c r="C94" s="133" t="s">
        <v>81</v>
      </c>
      <c r="D94" s="134">
        <v>15</v>
      </c>
      <c r="E94" s="124">
        <v>600</v>
      </c>
      <c r="F94" s="124">
        <v>20</v>
      </c>
      <c r="G94" s="135">
        <v>44664</v>
      </c>
    </row>
    <row r="95" spans="1:25" x14ac:dyDescent="0.3">
      <c r="A95" s="136" t="s">
        <v>192</v>
      </c>
      <c r="B95" s="124" t="s">
        <v>80</v>
      </c>
      <c r="C95" s="133">
        <v>44103133</v>
      </c>
      <c r="D95" s="134">
        <v>0</v>
      </c>
      <c r="E95" s="124">
        <v>21</v>
      </c>
      <c r="F95" s="124">
        <v>1</v>
      </c>
      <c r="G95" s="135">
        <v>44664</v>
      </c>
    </row>
    <row r="96" spans="1:25" x14ac:dyDescent="0.3">
      <c r="A96" s="136" t="s">
        <v>199</v>
      </c>
      <c r="B96" s="124" t="s">
        <v>7</v>
      </c>
      <c r="C96" s="133" t="s">
        <v>81</v>
      </c>
      <c r="D96" s="134">
        <v>15</v>
      </c>
      <c r="E96" s="124">
        <v>600</v>
      </c>
      <c r="F96" s="124">
        <v>20</v>
      </c>
      <c r="G96" s="135">
        <v>44664</v>
      </c>
    </row>
    <row r="97" spans="1:7" x14ac:dyDescent="0.3">
      <c r="A97" s="136" t="s">
        <v>198</v>
      </c>
      <c r="B97" s="124" t="s">
        <v>80</v>
      </c>
      <c r="C97" s="133" t="s">
        <v>81</v>
      </c>
      <c r="D97" s="134">
        <v>15</v>
      </c>
      <c r="E97" s="124">
        <v>600</v>
      </c>
      <c r="F97" s="124">
        <v>20</v>
      </c>
      <c r="G97" s="135">
        <v>44664</v>
      </c>
    </row>
    <row r="98" spans="1:7" x14ac:dyDescent="0.3">
      <c r="A98" s="123" t="s">
        <v>193</v>
      </c>
      <c r="B98" s="124" t="s">
        <v>80</v>
      </c>
      <c r="C98" s="133" t="s">
        <v>81</v>
      </c>
      <c r="D98" s="123">
        <v>15</v>
      </c>
      <c r="E98" s="123">
        <v>600</v>
      </c>
      <c r="F98" s="123">
        <v>20</v>
      </c>
      <c r="G98" s="135">
        <v>44664</v>
      </c>
    </row>
    <row r="99" spans="1:7" x14ac:dyDescent="0.3">
      <c r="A99" s="123" t="s">
        <v>194</v>
      </c>
      <c r="B99" s="124" t="s">
        <v>80</v>
      </c>
      <c r="C99" s="133" t="s">
        <v>81</v>
      </c>
      <c r="D99" s="123">
        <v>15</v>
      </c>
      <c r="E99" s="123">
        <v>600</v>
      </c>
      <c r="F99" s="123">
        <v>20</v>
      </c>
      <c r="G99" s="135">
        <v>44664</v>
      </c>
    </row>
    <row r="100" spans="1:7" x14ac:dyDescent="0.3">
      <c r="A100" s="123" t="s">
        <v>195</v>
      </c>
      <c r="B100" s="124" t="s">
        <v>80</v>
      </c>
      <c r="C100" s="133" t="s">
        <v>81</v>
      </c>
      <c r="D100" s="123">
        <v>15</v>
      </c>
      <c r="E100" s="123">
        <v>600</v>
      </c>
      <c r="F100" s="123">
        <v>20</v>
      </c>
      <c r="G100" s="135">
        <v>44664</v>
      </c>
    </row>
    <row r="101" spans="1:7" x14ac:dyDescent="0.3">
      <c r="A101" s="123" t="s">
        <v>196</v>
      </c>
      <c r="B101" s="124" t="s">
        <v>80</v>
      </c>
      <c r="C101" s="133" t="s">
        <v>81</v>
      </c>
      <c r="D101" s="123">
        <v>15</v>
      </c>
      <c r="E101" s="123">
        <v>600</v>
      </c>
      <c r="F101" s="123">
        <v>20</v>
      </c>
      <c r="G101" s="135">
        <v>44664</v>
      </c>
    </row>
    <row r="102" spans="1:7" ht="15" thickBot="1" x14ac:dyDescent="0.35">
      <c r="A102" s="123" t="s">
        <v>197</v>
      </c>
      <c r="B102" s="124" t="s">
        <v>80</v>
      </c>
      <c r="C102" s="133" t="s">
        <v>81</v>
      </c>
      <c r="D102" s="123">
        <v>15</v>
      </c>
      <c r="E102" s="123">
        <v>600</v>
      </c>
      <c r="F102" s="123">
        <v>20</v>
      </c>
      <c r="G102" s="135">
        <v>44664</v>
      </c>
    </row>
    <row r="103" spans="1:7" ht="15" thickBot="1" x14ac:dyDescent="0.35">
      <c r="A103" s="141" t="s">
        <v>200</v>
      </c>
      <c r="B103" s="124" t="s">
        <v>7</v>
      </c>
      <c r="C103" s="133" t="s">
        <v>81</v>
      </c>
      <c r="D103" s="123">
        <v>15</v>
      </c>
      <c r="E103" s="123">
        <v>600</v>
      </c>
      <c r="F103" s="123">
        <v>20</v>
      </c>
      <c r="G103" s="135">
        <v>44665</v>
      </c>
    </row>
    <row r="104" spans="1:7" ht="15" thickBot="1" x14ac:dyDescent="0.35">
      <c r="A104" s="142" t="s">
        <v>201</v>
      </c>
      <c r="B104" s="124" t="s">
        <v>7</v>
      </c>
      <c r="C104" s="133" t="s">
        <v>81</v>
      </c>
      <c r="D104" s="123">
        <v>15</v>
      </c>
      <c r="E104" s="123">
        <v>600</v>
      </c>
      <c r="F104" s="123">
        <v>20</v>
      </c>
      <c r="G104" s="135">
        <v>44665</v>
      </c>
    </row>
    <row r="105" spans="1:7" ht="15" thickBot="1" x14ac:dyDescent="0.35">
      <c r="A105" s="142" t="s">
        <v>202</v>
      </c>
      <c r="B105" s="124" t="s">
        <v>7</v>
      </c>
      <c r="C105" s="133" t="s">
        <v>81</v>
      </c>
      <c r="D105" s="123">
        <v>15</v>
      </c>
      <c r="E105" s="123">
        <v>600</v>
      </c>
      <c r="F105" s="123">
        <v>20</v>
      </c>
      <c r="G105" s="135">
        <v>44665</v>
      </c>
    </row>
    <row r="106" spans="1:7" ht="15" thickBot="1" x14ac:dyDescent="0.35">
      <c r="A106" s="142" t="s">
        <v>203</v>
      </c>
      <c r="B106" s="124" t="s">
        <v>7</v>
      </c>
      <c r="C106" s="133" t="s">
        <v>81</v>
      </c>
      <c r="D106" s="123">
        <v>15</v>
      </c>
      <c r="E106" s="123">
        <v>600</v>
      </c>
      <c r="F106" s="123">
        <v>20</v>
      </c>
      <c r="G106" s="135">
        <v>44665</v>
      </c>
    </row>
    <row r="107" spans="1:7" x14ac:dyDescent="0.3">
      <c r="A107" s="143" t="s">
        <v>204</v>
      </c>
      <c r="B107" s="130" t="s">
        <v>7</v>
      </c>
      <c r="C107" s="144" t="s">
        <v>81</v>
      </c>
      <c r="D107" s="129">
        <v>15</v>
      </c>
      <c r="E107" s="129">
        <v>600</v>
      </c>
      <c r="F107" s="129">
        <v>20</v>
      </c>
      <c r="G107" s="145">
        <v>44665</v>
      </c>
    </row>
    <row r="108" spans="1:7" x14ac:dyDescent="0.3">
      <c r="A108" s="116" t="s">
        <v>208</v>
      </c>
      <c r="B108" s="158" t="s">
        <v>7</v>
      </c>
      <c r="C108" s="159" t="s">
        <v>210</v>
      </c>
      <c r="D108" s="111">
        <v>20</v>
      </c>
      <c r="E108" s="116">
        <v>348</v>
      </c>
      <c r="F108" s="116">
        <v>12</v>
      </c>
      <c r="G108" s="160">
        <v>44665</v>
      </c>
    </row>
    <row r="109" spans="1:7" x14ac:dyDescent="0.3">
      <c r="A109" s="116" t="s">
        <v>209</v>
      </c>
      <c r="B109" s="158" t="s">
        <v>7</v>
      </c>
      <c r="C109" s="159" t="s">
        <v>210</v>
      </c>
      <c r="D109" s="111">
        <v>20</v>
      </c>
      <c r="E109" s="116">
        <v>17</v>
      </c>
      <c r="F109" s="116">
        <v>1</v>
      </c>
      <c r="G109" s="160">
        <v>44665</v>
      </c>
    </row>
    <row r="110" spans="1:7" x14ac:dyDescent="0.3">
      <c r="A110" s="161" t="s">
        <v>205</v>
      </c>
      <c r="B110" s="158" t="s">
        <v>80</v>
      </c>
      <c r="C110" s="159" t="s">
        <v>207</v>
      </c>
      <c r="D110" s="111">
        <v>25</v>
      </c>
      <c r="E110" s="111">
        <v>29</v>
      </c>
      <c r="F110" s="111">
        <v>1</v>
      </c>
      <c r="G110" s="113">
        <v>44666</v>
      </c>
    </row>
    <row r="111" spans="1:7" x14ac:dyDescent="0.3">
      <c r="A111" s="162" t="s">
        <v>206</v>
      </c>
      <c r="B111" s="163" t="s">
        <v>80</v>
      </c>
      <c r="C111" s="164" t="s">
        <v>207</v>
      </c>
      <c r="D111" s="114">
        <v>25</v>
      </c>
      <c r="E111" s="114">
        <v>3</v>
      </c>
      <c r="F111" s="114">
        <v>1</v>
      </c>
      <c r="G111" s="165">
        <v>44666</v>
      </c>
    </row>
    <row r="112" spans="1:7" x14ac:dyDescent="0.3">
      <c r="A112" s="139" t="s">
        <v>223</v>
      </c>
      <c r="B112" s="137" t="s">
        <v>80</v>
      </c>
      <c r="C112" s="138" t="s">
        <v>106</v>
      </c>
      <c r="D112" s="139">
        <v>20</v>
      </c>
      <c r="E112" s="166">
        <v>580</v>
      </c>
      <c r="F112" s="139">
        <v>20</v>
      </c>
      <c r="G112" s="140">
        <v>44669</v>
      </c>
    </row>
    <row r="113" spans="1:7" x14ac:dyDescent="0.3">
      <c r="A113" s="139" t="s">
        <v>224</v>
      </c>
      <c r="B113" s="137" t="s">
        <v>80</v>
      </c>
      <c r="C113" s="138" t="s">
        <v>106</v>
      </c>
      <c r="D113" s="139">
        <v>20</v>
      </c>
      <c r="E113" s="166">
        <v>580</v>
      </c>
      <c r="F113" s="139">
        <v>20</v>
      </c>
      <c r="G113" s="140">
        <v>44669</v>
      </c>
    </row>
    <row r="114" spans="1:7" x14ac:dyDescent="0.3">
      <c r="A114" s="137">
        <v>393417061</v>
      </c>
      <c r="B114" s="137" t="s">
        <v>225</v>
      </c>
      <c r="C114" s="167" t="s">
        <v>123</v>
      </c>
      <c r="D114" s="139">
        <v>15</v>
      </c>
      <c r="E114" s="137">
        <v>580</v>
      </c>
      <c r="F114" s="137">
        <v>20</v>
      </c>
      <c r="G114" s="140">
        <v>44669</v>
      </c>
    </row>
    <row r="115" spans="1:7" x14ac:dyDescent="0.3">
      <c r="A115" s="137">
        <v>394563087</v>
      </c>
      <c r="B115" s="137" t="s">
        <v>225</v>
      </c>
      <c r="C115" s="167" t="s">
        <v>123</v>
      </c>
      <c r="D115" s="139">
        <v>15</v>
      </c>
      <c r="E115" s="137">
        <v>580</v>
      </c>
      <c r="F115" s="137">
        <v>20</v>
      </c>
      <c r="G115" s="140">
        <v>44669</v>
      </c>
    </row>
    <row r="116" spans="1:7" x14ac:dyDescent="0.3">
      <c r="A116" s="137">
        <v>393417125</v>
      </c>
      <c r="B116" s="137" t="s">
        <v>225</v>
      </c>
      <c r="C116" s="167" t="s">
        <v>123</v>
      </c>
      <c r="D116" s="139">
        <v>15</v>
      </c>
      <c r="E116" s="137">
        <v>580</v>
      </c>
      <c r="F116" s="137">
        <v>20</v>
      </c>
      <c r="G116" s="140">
        <v>44669</v>
      </c>
    </row>
    <row r="117" spans="1:7" x14ac:dyDescent="0.3">
      <c r="A117" s="137">
        <v>394563130</v>
      </c>
      <c r="B117" s="137" t="s">
        <v>225</v>
      </c>
      <c r="C117" s="167" t="s">
        <v>123</v>
      </c>
      <c r="D117" s="139">
        <v>15</v>
      </c>
      <c r="E117" s="137">
        <v>580</v>
      </c>
      <c r="F117" s="137">
        <v>20</v>
      </c>
      <c r="G117" s="140">
        <v>44669</v>
      </c>
    </row>
    <row r="118" spans="1:7" x14ac:dyDescent="0.3">
      <c r="A118" s="137">
        <v>393417178</v>
      </c>
      <c r="B118" s="137" t="s">
        <v>225</v>
      </c>
      <c r="C118" s="167" t="s">
        <v>123</v>
      </c>
      <c r="D118" s="139">
        <v>15</v>
      </c>
      <c r="E118" s="137">
        <v>580</v>
      </c>
      <c r="F118" s="137">
        <v>20</v>
      </c>
      <c r="G118" s="140">
        <v>44669</v>
      </c>
    </row>
    <row r="119" spans="1:7" x14ac:dyDescent="0.3">
      <c r="A119" s="137">
        <v>394563195</v>
      </c>
      <c r="B119" s="137" t="s">
        <v>225</v>
      </c>
      <c r="C119" s="167" t="s">
        <v>123</v>
      </c>
      <c r="D119" s="139">
        <v>15</v>
      </c>
      <c r="E119" s="137">
        <v>580</v>
      </c>
      <c r="F119" s="137">
        <v>20</v>
      </c>
      <c r="G119" s="140">
        <v>44669</v>
      </c>
    </row>
    <row r="120" spans="1:7" x14ac:dyDescent="0.3">
      <c r="A120" s="137">
        <v>393417217</v>
      </c>
      <c r="B120" s="137" t="s">
        <v>225</v>
      </c>
      <c r="C120" s="167" t="s">
        <v>123</v>
      </c>
      <c r="D120" s="139">
        <v>15</v>
      </c>
      <c r="E120" s="137">
        <v>580</v>
      </c>
      <c r="F120" s="137">
        <v>20</v>
      </c>
      <c r="G120" s="140">
        <v>44669</v>
      </c>
    </row>
    <row r="121" spans="1:7" x14ac:dyDescent="0.3">
      <c r="A121" s="137">
        <v>394562832</v>
      </c>
      <c r="B121" s="137" t="s">
        <v>225</v>
      </c>
      <c r="C121" s="167" t="s">
        <v>123</v>
      </c>
      <c r="D121" s="139">
        <v>15</v>
      </c>
      <c r="E121" s="137">
        <v>580</v>
      </c>
      <c r="F121" s="137">
        <v>20</v>
      </c>
      <c r="G121" s="140">
        <v>44669</v>
      </c>
    </row>
    <row r="122" spans="1:7" x14ac:dyDescent="0.3">
      <c r="A122" s="137">
        <v>394563006</v>
      </c>
      <c r="B122" s="137" t="s">
        <v>225</v>
      </c>
      <c r="C122" s="167" t="s">
        <v>123</v>
      </c>
      <c r="D122" s="139">
        <v>15</v>
      </c>
      <c r="E122" s="137">
        <v>580</v>
      </c>
      <c r="F122" s="137">
        <v>20</v>
      </c>
      <c r="G122" s="140">
        <v>44669</v>
      </c>
    </row>
    <row r="123" spans="1:7" x14ac:dyDescent="0.3">
      <c r="A123" s="137">
        <v>394563939</v>
      </c>
      <c r="B123" s="137" t="s">
        <v>225</v>
      </c>
      <c r="C123" s="167" t="s">
        <v>182</v>
      </c>
      <c r="D123" s="139">
        <v>15</v>
      </c>
      <c r="E123" s="137">
        <v>600</v>
      </c>
      <c r="F123" s="137">
        <v>20</v>
      </c>
      <c r="G123" s="140">
        <v>44669</v>
      </c>
    </row>
    <row r="124" spans="1:7" x14ac:dyDescent="0.3">
      <c r="A124" s="137">
        <v>394564065</v>
      </c>
      <c r="B124" s="137" t="s">
        <v>225</v>
      </c>
      <c r="C124" s="167" t="s">
        <v>182</v>
      </c>
      <c r="D124" s="139">
        <v>15</v>
      </c>
      <c r="E124" s="137">
        <v>600</v>
      </c>
      <c r="F124" s="137">
        <v>20</v>
      </c>
      <c r="G124" s="140">
        <v>44669</v>
      </c>
    </row>
    <row r="125" spans="1:7" x14ac:dyDescent="0.3">
      <c r="A125" s="137">
        <v>394564112</v>
      </c>
      <c r="B125" s="137" t="s">
        <v>225</v>
      </c>
      <c r="C125" s="167" t="s">
        <v>182</v>
      </c>
      <c r="D125" s="139">
        <v>15</v>
      </c>
      <c r="E125" s="137">
        <v>600</v>
      </c>
      <c r="F125" s="137">
        <v>20</v>
      </c>
      <c r="G125" s="140">
        <v>44669</v>
      </c>
    </row>
    <row r="126" spans="1:7" x14ac:dyDescent="0.3">
      <c r="A126" s="137">
        <v>394848046</v>
      </c>
      <c r="B126" s="137" t="s">
        <v>80</v>
      </c>
      <c r="C126" s="167">
        <v>12005832</v>
      </c>
      <c r="D126" s="139">
        <v>0</v>
      </c>
      <c r="E126" s="137">
        <v>600</v>
      </c>
      <c r="F126" s="137">
        <v>20</v>
      </c>
      <c r="G126" s="140">
        <v>44669</v>
      </c>
    </row>
    <row r="127" spans="1:7" x14ac:dyDescent="0.3">
      <c r="A127" s="168">
        <v>394848093</v>
      </c>
      <c r="B127" s="137" t="s">
        <v>80</v>
      </c>
      <c r="C127" s="169">
        <v>12005832</v>
      </c>
      <c r="D127" s="139">
        <v>0</v>
      </c>
      <c r="E127" s="137">
        <v>600</v>
      </c>
      <c r="F127" s="137">
        <v>20</v>
      </c>
      <c r="G127" s="140">
        <v>44669</v>
      </c>
    </row>
  </sheetData>
  <autoFilter ref="Q1:Z31"/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2022-04-19T19:34:38Z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