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 activeTab="1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F38" i="1"/>
  <c r="P45" i="1"/>
  <c r="F45" i="1"/>
  <c r="Q52" i="1" l="1"/>
  <c r="G52" i="1"/>
  <c r="Q62" i="1" l="1"/>
  <c r="G62" i="1"/>
  <c r="Q42" i="1" l="1"/>
  <c r="G42" i="1"/>
  <c r="Q57" i="1"/>
  <c r="G57" i="1"/>
  <c r="Q45" i="1"/>
  <c r="G45" i="1"/>
  <c r="Q48" i="1" l="1"/>
  <c r="G48" i="1"/>
  <c r="Q53" i="1"/>
  <c r="G53" i="1"/>
  <c r="P29" i="1"/>
  <c r="F29" i="1"/>
  <c r="Q38" i="1" l="1"/>
  <c r="G38" i="1"/>
  <c r="S43" i="1" l="1"/>
  <c r="I43" i="1"/>
  <c r="P37" i="1" l="1"/>
  <c r="F37" i="1"/>
  <c r="N48" i="1" l="1"/>
  <c r="O48" i="1"/>
  <c r="E48" i="1"/>
  <c r="P9" i="1" l="1"/>
  <c r="F9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P57" i="1" l="1"/>
  <c r="F57" i="1"/>
  <c r="Q49" i="1" l="1"/>
  <c r="G49" i="1"/>
  <c r="Q27" i="1" l="1"/>
  <c r="G27" i="1"/>
  <c r="N49" i="1" l="1"/>
  <c r="O49" i="1"/>
  <c r="N50" i="1"/>
  <c r="O50" i="1"/>
  <c r="E49" i="1"/>
  <c r="Q31" i="1" l="1"/>
  <c r="G31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<sst xmlns="http://schemas.openxmlformats.org/spreadsheetml/2006/main" count="980" uniqueCount="295">
  <si>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</si>
  <si>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</si>
  <si>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</si>
  <si>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</si>
  <si>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</si>
  <si>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</si>
  <si>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</si>
  <si>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</si>
  <si>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</si>
  <si>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</si>
  <si>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</si>
  <si>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</si>
  <si>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</si>
  <si>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</si>
  <si>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</si>
  <si>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</si>
  <si>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</si>
  <si>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</si>
  <si>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</si>
  <si>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</si>
  <si>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</si>
  <si>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</si>
  <si>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</si>
  <si>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</si>
  <si>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</si>
  <si>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</si>
  <si>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</si>
  <si>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</si>
  <si>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</si>
  <si>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</si>
  <si>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</si>
  <si>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</si>
  <si>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</si>
  <si>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</si>
  <si>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</si>
  <si>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</si>
  <si>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</si>
  <si>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</si>
  <si>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</si>
  <si>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</si>
  <si>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</si>
  <si>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</si>
  <si>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</si>
  <si>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</si>
  <si>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</si>
  <si>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</si>
  <si>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</si>
  <si>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</si>
  <si>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</si>
  <si>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</si>
  <si>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</si>
  <si>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</si>
  <si>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</si>
  <si>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</si>
  <si>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</si>
  <si>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</si>
  <si>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</si>
  <si>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</si>
  <si>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</si>
  <si>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</si>
  <si>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</si>
  <si>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</si>
  <si>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</si>
  <si>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</si>
  <si>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</si>
  <si>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</si>
  <si>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</si>
  <si>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</si>
  <si>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</si>
  <si>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</si>
  <si>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</si>
  <si>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</si>
  <si>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</si>
  <si>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</si>
  <si>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</si>
  <si>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</si>
  <si>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</si>
  <si>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</si>
  <si>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</si>
  <si>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</si>
  <si>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</si>
  <si>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</si>
  <si>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</si>
  <si>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</si>
  <si>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</si>
  <si>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</si>
  <si>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</si>
  <si>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</si>
  <si>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</si>
  <si>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</si>
  <si>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</si>
  <si>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</si>
  <si>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</si>
  <si>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</si>
  <si>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</si>
  <si>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</si>
  <si>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</si>
  <si>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</si>
  <si>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</si>
  <si>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</si>
  <si>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</si>
  <si>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</si>
  <si>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</si>
  <si>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</si>
  <si>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</si>
  <si>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</si>
  <si>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</si>
  <si>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</si>
  <si>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</si>
  <si>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</si>
  <si>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</si>
  <si>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</si>
  <si>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</si>
  <si>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</si>
  <si>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</si>
  <si>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</si>
  <si>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</si>
  <si>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</si>
  <si>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</si>
  <si>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</si>
  <si>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</si>
  <si>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</si>
  <si>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</si>
  <si>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</si>
  <si>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</si>
  <si>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</si>
  <si>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</si>
  <si>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</si>
  <si>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</si>
  <si>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</si>
  <si>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</si>
  <si>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</si>
  <si>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</si>
  <si>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</si>
  <si>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</si>
  <si>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</si>
  <si>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</si>
  <si>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</si>
  <si>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</si>
  <si>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</si>
  <si>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</si>
  <si>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</si>
  <si>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</si>
  <si>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</si>
  <si>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</si>
  <si>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</si>
  <si>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</si>
  <si>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</si>
  <si>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</si>
  <si>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</si>
  <si>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</si>
  <si>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</si>
  <si>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</si>
  <si>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</si>
  <si>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</si>
  <si>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</si>
  <si>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</si>
  <si>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</si>
  <si>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</si>
  <si>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</si>
  <si>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</si>
  <si>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</si>
  <si>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</si>
  <si>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</si>
  <si>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</si>
  <si>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</si>
  <si>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</si>
  <si>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</si>
  <si>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</si>
  <si>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</si>
  <si>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</si>
  <si>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</si>
  <si>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</si>
  <si>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</si>
  <si>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</si>
  <si>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</si>
  <si>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</si>
  <si>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</si>
  <si>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</si>
  <si>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</si>
  <si>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</si>
  <si>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</si>
  <si>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</si>
  <si>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</si>
  <si>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</si>
  <si>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</si>
  <si>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</si>
  <si>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</si>
  <si>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</si>
  <si>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</si>
  <si>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</si>
  <si>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</si>
  <si>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</si>
  <si>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</si>
  <si>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</si>
  <si>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</si>
  <si>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</si>
  <si>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</si>
  <si>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</si>
  <si>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</si>
  <si>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</si>
  <si>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</si>
  <si>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</si>
  <si>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</si>
  <si>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</si>
  <si>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</si>
  <si>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</si>
  <si>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</si>
  <si>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</si>
  <si>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</si>
  <si>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</si>
  <si>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</si>
  <si>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</si>
  <si>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</si>
  <si>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</si>
  <si>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</si>
  <si>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</si>
  <si>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</si>
  <si>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</si>
  <si>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</si>
  <si>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</si>
  <si>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</si>
  <si>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</si>
  <si>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</si>
  <si>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</si>
  <si>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</si>
  <si>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</si>
  <si>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</si>
  <si>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</si>
  <si>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</si>
  <si>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</si>
  <si>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</si>
  <si>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</si>
  <si>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</si>
  <si>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</si>
  <si>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</si>
  <si>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</si>
  <si>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</si>
  <si>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</si>
  <si>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</si>
  <si>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</si>
  <si>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</si>
  <si>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</si>
  <si>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</si>
  <si>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</si>
  <si>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</si>
  <si>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</si>
  <si>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</si>
  <si>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</si>
  <si>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</si>
  <si>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</si>
  <si>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</si>
  <si>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</si>
  <si>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</si>
  <si>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</si>
  <si>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</si>
  <si>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</si>
  <si>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</si>
  <si>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</si>
  <si>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</si>
  <si>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</si>
  <si>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</si>
  <si>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</si>
  <si>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</si>
  <si>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</si>
  <si>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</si>
  <si>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</si>
  <si>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</si>
  <si>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</si>
  <si>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</si>
  <si>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</si>
  <si>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</si>
  <si>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</si>
  <si>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</si>
  <si>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</si>
  <si>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</si>
  <si>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</si>
  <si>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</si>
  <si>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</si>
  <si>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</si>
  <si>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</si>
  <si>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</si>
  <si>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</si>
  <si>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</si>
  <si>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</si>
  <si>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</si>
  <si>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</si>
  <si>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</si>
  <si>
    <t>OCGU8067023</t>
  </si>
  <si>
    <t>FFAU1115054</t>
  </si>
  <si>
    <t>CAAU5497748</t>
  </si>
  <si>
    <t>EISU9226088</t>
  </si>
  <si>
    <t>EGLV091230159537</t>
  </si>
  <si>
    <t>SEAE22030086</t>
  </si>
  <si>
    <t>NJFERR040507C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</si>
</sst>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  <font>
      <sz val="9"/>
      <color rgb="FF00CC9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7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24" fillId="7" borderId="12" xfId="0" applyFont="1" applyFill="1" applyBorder="1" applyAlignment="1">
      <alignment horizontal="center" wrapText="1"/>
    </xf>
    <xf numFmtId="0" fontId="24" fillId="7" borderId="14" xfId="0" applyFont="1" applyFill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28" fillId="6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horizontal="center"/>
    </xf>
    <xf numFmtId="0" fontId="32" fillId="17" borderId="0" xfId="0" applyFont="1" applyFill="1" applyBorder="1" applyAlignment="1">
      <alignment horizontal="center" wrapText="1"/>
    </xf>
    <xf numFmtId="0" fontId="33" fillId="17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 wrapText="1"/>
    </xf>
    <xf numFmtId="0" fontId="28" fillId="17" borderId="0" xfId="0" applyFont="1" applyFill="1" applyBorder="1" applyAlignment="1">
      <alignment horizontal="center" wrapText="1"/>
    </xf>
    <xf numFmtId="14" fontId="29" fillId="17" borderId="0" xfId="0" applyNumberFormat="1" applyFont="1" applyFill="1" applyBorder="1" applyAlignment="1">
      <alignment horizontal="center" wrapText="1"/>
    </xf>
    <xf numFmtId="11" fontId="10" fillId="6" borderId="0" xfId="0" applyNumberFormat="1" applyFont="1" applyFill="1" applyBorder="1" applyAlignment="1">
      <alignment horizontal="center"/>
    </xf>
    <xf numFmtId="0" fontId="30" fillId="17" borderId="0" xfId="0" applyFont="1" applyFill="1" applyBorder="1" applyAlignment="1">
      <alignment horizontal="center"/>
    </xf>
    <xf numFmtId="0" fontId="34" fillId="17" borderId="0" xfId="0" applyFont="1" applyFill="1" applyBorder="1" applyAlignment="1">
      <alignment horizontal="center"/>
    </xf>
    <xf numFmtId="14" fontId="31" fillId="17" borderId="0" xfId="0" applyNumberFormat="1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 wrapText="1"/>
    </xf>
    <xf numFmtId="14" fontId="31" fillId="0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8.494647685184" createdVersion="5" refreshedVersion="5" minRefreshableVersion="3" recordCount="196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FNS"/>
        <m/>
        <s v="PIONEER-1665" u="1"/>
        <s v="GTG WH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9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7T00:00:00" count="43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390"/>
    <n v="13"/>
    <x v="17"/>
  </r>
  <r>
    <n v="394732836"/>
    <x v="1"/>
    <x v="4"/>
    <n v="15"/>
    <n v="580"/>
    <n v="20"/>
    <x v="18"/>
  </r>
  <r>
    <n v="394732897"/>
    <x v="1"/>
    <x v="4"/>
    <n v="15"/>
    <n v="580"/>
    <n v="20"/>
    <x v="18"/>
  </r>
  <r>
    <n v="394732989"/>
    <x v="1"/>
    <x v="4"/>
    <n v="15"/>
    <n v="580"/>
    <n v="20"/>
    <x v="18"/>
  </r>
  <r>
    <n v="394733031"/>
    <x v="1"/>
    <x v="4"/>
    <n v="15"/>
    <n v="580"/>
    <n v="20"/>
    <x v="18"/>
  </r>
  <r>
    <n v="394733097"/>
    <x v="1"/>
    <x v="4"/>
    <n v="15"/>
    <n v="580"/>
    <n v="20"/>
    <x v="18"/>
  </r>
  <r>
    <s v="NJFERR040507C"/>
    <x v="1"/>
    <x v="2"/>
    <n v="15"/>
    <n v="540"/>
    <n v="18"/>
    <x v="18"/>
  </r>
  <r>
    <m/>
    <x v="3"/>
    <x v="15"/>
    <m/>
    <m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61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x="2"/>
        <item m="1" x="7"/>
        <item m="1" x="6"/>
        <item m="1" x="8"/>
        <item m="1" x="5"/>
      </items>
    </pivotField>
    <pivotField axis="axisRow" showAll="0">
      <items count="20">
        <item m="1" x="18"/>
        <item x="2"/>
        <item x="15"/>
        <item m="1" x="16"/>
        <item m="1" x="17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3">
        <item m="1" x="34"/>
        <item m="1" x="21"/>
        <item m="1" x="30"/>
        <item m="1" x="39"/>
        <item m="1" x="24"/>
        <item m="1" x="33"/>
        <item m="1" x="42"/>
        <item x="19"/>
        <item m="1" x="28"/>
        <item m="1" x="37"/>
        <item m="1" x="23"/>
        <item m="1" x="32"/>
        <item m="1" x="41"/>
        <item m="1" x="27"/>
        <item m="1" x="36"/>
        <item m="1" x="22"/>
        <item m="1" x="31"/>
        <item m="1" x="40"/>
        <item m="1" x="26"/>
        <item m="1" x="35"/>
        <item m="1" x="20"/>
        <item m="1" x="29"/>
        <item m="1" x="38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3">
    <field x="1"/>
    <field x="6"/>
    <field x="2"/>
  </rowFields>
  <rowItems count="59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 r="1">
      <x v="42"/>
      <x v="1"/>
    </i>
    <i r="2">
      <x v="9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>
      <x v="3"/>
      <x v="7"/>
      <x v="2"/>
    </i>
    <i>
      <x v="5"/>
      <x v="37"/>
      <x v="16"/>
    </i>
    <i r="1">
      <x v="38"/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3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zoomScale="82" zoomScaleNormal="82" workbookViewId="0">
      <pane ySplit="2" topLeftCell="A12" activePane="bottomLeft" state="frozen"/>
      <selection pane="bottomLeft" activeCell="P53" sqref="P53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52" t="s">
        <v>0</v>
      </c>
      <c r="G1" s="153"/>
      <c r="H1" s="153"/>
      <c r="I1" s="153"/>
      <c r="J1" s="153"/>
      <c r="K1" s="156" t="s">
        <v>1</v>
      </c>
      <c r="L1" s="157"/>
      <c r="M1" s="157"/>
      <c r="N1" s="2"/>
      <c r="O1" s="2"/>
      <c r="P1" s="154" t="s">
        <v>2</v>
      </c>
      <c r="Q1" s="155"/>
      <c r="R1" s="155"/>
      <c r="S1" s="155"/>
      <c r="T1" s="155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f>2-2</f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f>1-1</f>
        <v>0</v>
      </c>
      <c r="Q9" s="14"/>
      <c r="R9" s="6"/>
      <c r="S9" s="6"/>
      <c r="T9" s="6"/>
      <c r="U9" s="6"/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2079075</v>
      </c>
      <c r="F38" s="6">
        <f>39220-600-4212-1800-1200-2310-1170-1200-3600-3000-1200-600-3008-4800-6000-390-540</f>
        <v>3590</v>
      </c>
      <c r="G38" s="14">
        <f>4987-3600-600</f>
        <v>787</v>
      </c>
      <c r="H38" s="6"/>
      <c r="I38" s="6"/>
      <c r="J38" s="6"/>
      <c r="K38" s="6"/>
      <c r="L38" s="6"/>
      <c r="M38" s="6"/>
      <c r="N38" s="6">
        <f t="shared" si="3"/>
        <v>4377</v>
      </c>
      <c r="O38" s="6">
        <f t="shared" si="2"/>
        <v>0</v>
      </c>
      <c r="P38" s="6">
        <f>1308-20-141-60-40-77-39-40-120-100-40-20-101+1-160-200-13-18</f>
        <v>120</v>
      </c>
      <c r="Q38" s="14">
        <f>167-120-20</f>
        <v>27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361920</v>
      </c>
      <c r="F42" s="6"/>
      <c r="G42" s="14">
        <f>232-58</f>
        <v>174</v>
      </c>
      <c r="H42" s="6"/>
      <c r="I42" s="6"/>
      <c r="J42" s="6">
        <v>580</v>
      </c>
      <c r="K42" s="6"/>
      <c r="L42" s="6"/>
      <c r="M42" s="6"/>
      <c r="N42" s="6">
        <f t="shared" si="3"/>
        <v>754</v>
      </c>
      <c r="O42" s="6">
        <f t="shared" si="2"/>
        <v>0</v>
      </c>
      <c r="P42" s="6"/>
      <c r="Q42" s="14">
        <f>8-2</f>
        <v>6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15972960</v>
      </c>
      <c r="F45" s="6">
        <f>50170-1276-5220-4060-4060-2900</f>
        <v>32654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33248</v>
      </c>
      <c r="O45" s="6">
        <f t="shared" si="2"/>
        <v>29</v>
      </c>
      <c r="P45" s="6">
        <f>1730-44-180-140-140-100</f>
        <v>1126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12288000</v>
      </c>
      <c r="F49" s="6"/>
      <c r="G49" s="14">
        <f>3840+6144+13056+6144+1536</f>
        <v>30720</v>
      </c>
      <c r="H49" s="6"/>
      <c r="I49" s="6"/>
      <c r="J49" s="6"/>
      <c r="K49" s="6"/>
      <c r="L49" s="6"/>
      <c r="M49" s="6"/>
      <c r="N49" s="6">
        <f t="shared" ref="N49:N50" si="6">F49+G49+I49+H49+J49</f>
        <v>30720</v>
      </c>
      <c r="O49" s="6">
        <f t="shared" ref="O49:O50" si="7">L49+K49+M49</f>
        <v>0</v>
      </c>
      <c r="P49" s="6"/>
      <c r="Q49" s="14">
        <f>120+192+408+192+48</f>
        <v>960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1152000</v>
      </c>
      <c r="F52" s="6"/>
      <c r="G52" s="14">
        <f>1200-1200+2400</f>
        <v>2400</v>
      </c>
      <c r="H52" s="6"/>
      <c r="I52" s="6"/>
      <c r="J52" s="6"/>
      <c r="K52" s="6"/>
      <c r="L52" s="6"/>
      <c r="M52" s="6"/>
      <c r="N52" s="6">
        <f t="shared" ref="N52:N55" si="9">F52+G52+I52+H52+J52</f>
        <v>2400</v>
      </c>
      <c r="O52" s="6">
        <f t="shared" ref="O52:O55" si="10">L52+K52+M52</f>
        <v>0</v>
      </c>
      <c r="P52" s="6"/>
      <c r="Q52" s="14">
        <f>40-40+80</f>
        <v>80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698400</v>
      </c>
      <c r="F57" s="6">
        <f>6380-638-3190-1740+638</f>
        <v>1450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1455</v>
      </c>
      <c r="O57" s="6">
        <f t="shared" si="2"/>
        <v>0</v>
      </c>
      <c r="P57" s="6">
        <f>220-22-110-60+22</f>
        <v>50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46127</v>
      </c>
      <c r="G72" s="19">
        <f t="shared" si="18"/>
        <v>93963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64</v>
      </c>
      <c r="L72" s="19">
        <f t="shared" si="18"/>
        <v>356</v>
      </c>
      <c r="M72" s="19">
        <f t="shared" si="18"/>
        <v>29</v>
      </c>
      <c r="N72" s="19">
        <f>SUM(N3:N71)</f>
        <v>161631</v>
      </c>
      <c r="O72" s="19">
        <f t="shared" si="18"/>
        <v>449</v>
      </c>
      <c r="P72" s="19">
        <f t="shared" si="18"/>
        <v>1589</v>
      </c>
      <c r="Q72" s="19">
        <f>SUM(Q3:Q71)</f>
        <v>3171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topLeftCell="A181" workbookViewId="0">
      <selection activeCell="A191" sqref="A191:G196"/>
    </sheetView>
  </sheetViews>
  <sheetFormatPr defaultRowHeight="14.4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195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J23" s="35">
        <v>44671</v>
      </c>
      <c r="K23" s="32" t="s">
        <v>79</v>
      </c>
      <c r="L23" s="33">
        <v>20</v>
      </c>
      <c r="M23" s="33">
        <v>600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180</v>
      </c>
      <c r="L24" s="33">
        <v>80</v>
      </c>
      <c r="M24" s="33">
        <v>2400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44672</v>
      </c>
      <c r="K25" s="32" t="s">
        <v>79</v>
      </c>
      <c r="L25" s="33">
        <v>101</v>
      </c>
      <c r="M25" s="33">
        <v>3008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44673</v>
      </c>
      <c r="K26" s="32" t="s">
        <v>79</v>
      </c>
      <c r="L26" s="33">
        <v>160</v>
      </c>
      <c r="M26" s="33">
        <v>4800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K27" s="32" t="s">
        <v>281</v>
      </c>
      <c r="L27" s="33">
        <v>4</v>
      </c>
      <c r="M27" s="33">
        <v>106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J28" s="35">
        <v>44674</v>
      </c>
      <c r="K28" s="32" t="s">
        <v>79</v>
      </c>
      <c r="L28" s="33">
        <v>200</v>
      </c>
      <c r="M28" s="33">
        <v>6000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44676</v>
      </c>
      <c r="K29" s="32" t="s">
        <v>79</v>
      </c>
      <c r="L29" s="33">
        <v>13</v>
      </c>
      <c r="M29" s="33">
        <v>390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 t="s">
        <v>121</v>
      </c>
      <c r="L30" s="33">
        <v>140</v>
      </c>
      <c r="M30" s="33">
        <v>4060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J31" s="35">
        <v>44677</v>
      </c>
      <c r="K31" s="32" t="s">
        <v>79</v>
      </c>
      <c r="L31" s="33">
        <v>18</v>
      </c>
      <c r="M31" s="33">
        <v>540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 t="s">
        <v>121</v>
      </c>
      <c r="L32" s="33">
        <v>100</v>
      </c>
      <c r="M32" s="33">
        <v>2900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I33" s="32" t="s">
        <v>78</v>
      </c>
      <c r="J33" s="35">
        <v>44652</v>
      </c>
      <c r="K33" s="32" t="s">
        <v>104</v>
      </c>
      <c r="L33" s="33">
        <v>27</v>
      </c>
      <c r="M33" s="33">
        <v>783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K34" s="32">
        <v>12005832</v>
      </c>
      <c r="L34" s="33">
        <v>180</v>
      </c>
      <c r="M34" s="33">
        <v>5400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J35" s="35">
        <v>44655</v>
      </c>
      <c r="K35" s="32">
        <v>30397572</v>
      </c>
      <c r="L35" s="33">
        <v>154</v>
      </c>
      <c r="M35" s="33">
        <v>4466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K36" s="32" t="s">
        <v>104</v>
      </c>
      <c r="L36" s="33">
        <v>27</v>
      </c>
      <c r="M36" s="33">
        <v>783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>
        <v>12005832</v>
      </c>
      <c r="L37" s="33">
        <v>20</v>
      </c>
      <c r="M37" s="33">
        <v>600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K38" s="32" t="s">
        <v>120</v>
      </c>
      <c r="L38" s="33">
        <v>44</v>
      </c>
      <c r="M38" s="33">
        <v>1276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K39" s="32" t="s">
        <v>121</v>
      </c>
      <c r="L39" s="33">
        <v>44</v>
      </c>
      <c r="M39" s="33">
        <v>1276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J40" s="35">
        <v>44656</v>
      </c>
      <c r="K40" s="32">
        <v>12005832</v>
      </c>
      <c r="L40" s="33">
        <v>140</v>
      </c>
      <c r="M40" s="33">
        <v>4200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J41" s="35">
        <v>44657</v>
      </c>
      <c r="K41" s="32">
        <v>12005832</v>
      </c>
      <c r="L41" s="33">
        <v>60</v>
      </c>
      <c r="M41" s="33">
        <v>1800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J42" s="35">
        <v>44659</v>
      </c>
      <c r="K42" s="32">
        <v>12005832</v>
      </c>
      <c r="L42" s="33">
        <v>180</v>
      </c>
      <c r="M42" s="33">
        <v>5400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K43" s="32" t="s">
        <v>173</v>
      </c>
      <c r="L43" s="33">
        <v>10</v>
      </c>
      <c r="M43" s="33">
        <v>290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J44" s="35">
        <v>44662</v>
      </c>
      <c r="K44" s="32">
        <v>30397572</v>
      </c>
      <c r="L44" s="33">
        <v>20</v>
      </c>
      <c r="M44" s="33">
        <v>580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K45" s="32">
        <v>12005832</v>
      </c>
      <c r="L45" s="33">
        <v>120</v>
      </c>
      <c r="M45" s="33">
        <v>3600</v>
      </c>
      <c r="Q45" s="123" t="s">
        <v>213</v>
      </c>
      <c r="R45" s="124" t="s">
        <v>214</v>
      </c>
      <c r="S45" s="125" t="s">
        <v>215</v>
      </c>
      <c r="T45" s="124" t="s">
        <v>34</v>
      </c>
      <c r="U45" s="126">
        <v>12005833</v>
      </c>
      <c r="V45" s="127">
        <v>0</v>
      </c>
      <c r="W45" s="124">
        <v>600</v>
      </c>
      <c r="X45" s="124">
        <v>20</v>
      </c>
      <c r="Y45" s="128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J46" s="35">
        <v>44664</v>
      </c>
      <c r="K46" s="32" t="s">
        <v>79</v>
      </c>
      <c r="L46" s="33">
        <v>120</v>
      </c>
      <c r="M46" s="33">
        <v>3600</v>
      </c>
      <c r="Q46" s="129" t="s">
        <v>213</v>
      </c>
      <c r="R46" s="112" t="s">
        <v>214</v>
      </c>
      <c r="S46" s="120" t="s">
        <v>216</v>
      </c>
      <c r="T46" s="112" t="s">
        <v>34</v>
      </c>
      <c r="U46" s="114">
        <v>12005833</v>
      </c>
      <c r="V46" s="121">
        <v>0</v>
      </c>
      <c r="W46" s="112">
        <v>600</v>
      </c>
      <c r="X46" s="112">
        <v>20</v>
      </c>
      <c r="Y46" s="119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K47" s="32">
        <v>44103133</v>
      </c>
      <c r="L47" s="33">
        <v>1</v>
      </c>
      <c r="M47" s="33">
        <v>21</v>
      </c>
      <c r="Q47" s="129" t="s">
        <v>213</v>
      </c>
      <c r="R47" s="112" t="s">
        <v>214</v>
      </c>
      <c r="S47" s="120" t="s">
        <v>217</v>
      </c>
      <c r="T47" s="112" t="s">
        <v>34</v>
      </c>
      <c r="U47" s="114">
        <v>12005833</v>
      </c>
      <c r="V47" s="121">
        <v>0</v>
      </c>
      <c r="W47" s="112">
        <v>600</v>
      </c>
      <c r="X47" s="112">
        <v>20</v>
      </c>
      <c r="Y47" s="119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J48" s="35">
        <v>44666</v>
      </c>
      <c r="K48" s="32" t="s">
        <v>209</v>
      </c>
      <c r="L48" s="33">
        <v>2</v>
      </c>
      <c r="M48" s="33">
        <v>32</v>
      </c>
      <c r="Q48" s="130" t="s">
        <v>219</v>
      </c>
      <c r="R48" s="116" t="s">
        <v>220</v>
      </c>
      <c r="S48" s="122" t="s">
        <v>221</v>
      </c>
      <c r="T48" s="116" t="s">
        <v>69</v>
      </c>
      <c r="U48" s="117">
        <v>12005832</v>
      </c>
      <c r="V48" s="118">
        <v>0</v>
      </c>
      <c r="W48" s="116">
        <v>600</v>
      </c>
      <c r="X48" s="116">
        <v>20</v>
      </c>
      <c r="Y48" s="131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44669</v>
      </c>
      <c r="K49" s="32" t="s">
        <v>104</v>
      </c>
      <c r="L49" s="33">
        <v>40</v>
      </c>
      <c r="M49" s="33">
        <v>1160</v>
      </c>
      <c r="Q49" s="130" t="s">
        <v>222</v>
      </c>
      <c r="R49" s="116" t="s">
        <v>223</v>
      </c>
      <c r="S49" s="122" t="s">
        <v>224</v>
      </c>
      <c r="T49" s="116" t="s">
        <v>69</v>
      </c>
      <c r="U49" s="117">
        <v>12005832</v>
      </c>
      <c r="V49" s="118">
        <v>0</v>
      </c>
      <c r="W49" s="116">
        <v>600</v>
      </c>
      <c r="X49" s="116">
        <v>20</v>
      </c>
      <c r="Y49" s="131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K50" s="32">
        <v>12005832</v>
      </c>
      <c r="L50" s="33">
        <v>40</v>
      </c>
      <c r="M50" s="33">
        <v>1200</v>
      </c>
      <c r="Q50" s="130" t="s">
        <v>227</v>
      </c>
      <c r="R50" s="116" t="s">
        <v>228</v>
      </c>
      <c r="S50" s="122" t="s">
        <v>229</v>
      </c>
      <c r="T50" s="116" t="s">
        <v>34</v>
      </c>
      <c r="U50" s="117">
        <v>12005833</v>
      </c>
      <c r="V50" s="118">
        <v>0</v>
      </c>
      <c r="W50" s="116">
        <v>600</v>
      </c>
      <c r="X50" s="116">
        <v>20</v>
      </c>
      <c r="Y50" s="132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J51" s="35">
        <v>44670</v>
      </c>
      <c r="K51" s="32">
        <v>30397572</v>
      </c>
      <c r="L51" s="33">
        <v>20</v>
      </c>
      <c r="M51" s="33">
        <v>580</v>
      </c>
      <c r="Q51" s="130" t="s">
        <v>227</v>
      </c>
      <c r="R51" s="116" t="s">
        <v>228</v>
      </c>
      <c r="S51" s="122" t="s">
        <v>230</v>
      </c>
      <c r="T51" s="116" t="s">
        <v>34</v>
      </c>
      <c r="U51" s="117">
        <v>12005833</v>
      </c>
      <c r="V51" s="118">
        <v>0</v>
      </c>
      <c r="W51" s="116">
        <v>600</v>
      </c>
      <c r="X51" s="116">
        <v>20</v>
      </c>
      <c r="Y51" s="132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K52" s="32" t="s">
        <v>121</v>
      </c>
      <c r="L52" s="33">
        <v>20</v>
      </c>
      <c r="M52" s="33">
        <v>580</v>
      </c>
      <c r="Q52" s="130" t="s">
        <v>227</v>
      </c>
      <c r="R52" s="116" t="s">
        <v>228</v>
      </c>
      <c r="S52" s="122" t="s">
        <v>231</v>
      </c>
      <c r="T52" s="116" t="s">
        <v>34</v>
      </c>
      <c r="U52" s="117">
        <v>12005833</v>
      </c>
      <c r="V52" s="118">
        <v>0</v>
      </c>
      <c r="W52" s="116">
        <v>600</v>
      </c>
      <c r="X52" s="116">
        <v>20</v>
      </c>
      <c r="Y52" s="132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J53" s="35">
        <v>44673</v>
      </c>
      <c r="K53" s="32" t="s">
        <v>79</v>
      </c>
      <c r="L53" s="33">
        <v>20</v>
      </c>
      <c r="M53" s="33">
        <v>600</v>
      </c>
      <c r="Q53" s="129" t="s">
        <v>240</v>
      </c>
      <c r="R53" s="112" t="s">
        <v>241</v>
      </c>
      <c r="S53" s="120" t="s">
        <v>242</v>
      </c>
      <c r="T53" s="112" t="s">
        <v>243</v>
      </c>
      <c r="U53" s="114" t="s">
        <v>244</v>
      </c>
      <c r="V53" s="115">
        <v>14.75</v>
      </c>
      <c r="W53" s="112">
        <v>624</v>
      </c>
      <c r="X53" s="112">
        <v>24</v>
      </c>
      <c r="Y53" s="132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J54" s="35">
        <v>44676</v>
      </c>
      <c r="K54" s="32">
        <v>30397572</v>
      </c>
      <c r="L54" s="33">
        <v>22</v>
      </c>
      <c r="M54" s="33">
        <v>638</v>
      </c>
      <c r="Q54" s="129" t="s">
        <v>227</v>
      </c>
      <c r="R54" s="112" t="s">
        <v>228</v>
      </c>
      <c r="S54" s="120" t="s">
        <v>253</v>
      </c>
      <c r="T54" s="112" t="s">
        <v>34</v>
      </c>
      <c r="U54" s="114">
        <v>12005833</v>
      </c>
      <c r="V54" s="121">
        <v>0</v>
      </c>
      <c r="W54" s="112">
        <v>600</v>
      </c>
      <c r="X54" s="112">
        <v>20</v>
      </c>
      <c r="Y54" s="119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K55" s="32" t="s">
        <v>121</v>
      </c>
      <c r="L55" s="33">
        <v>10</v>
      </c>
      <c r="M55" s="33">
        <v>290</v>
      </c>
      <c r="Q55" s="129" t="s">
        <v>227</v>
      </c>
      <c r="R55" s="112" t="s">
        <v>228</v>
      </c>
      <c r="S55" s="120" t="s">
        <v>254</v>
      </c>
      <c r="T55" s="112" t="s">
        <v>34</v>
      </c>
      <c r="U55" s="114">
        <v>12005833</v>
      </c>
      <c r="V55" s="121">
        <v>0</v>
      </c>
      <c r="W55" s="112">
        <v>600</v>
      </c>
      <c r="X55" s="112">
        <v>20</v>
      </c>
      <c r="Y55" s="119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K56" s="32">
        <v>30390372</v>
      </c>
      <c r="L56" s="33">
        <v>10</v>
      </c>
      <c r="M56" s="33">
        <v>290</v>
      </c>
      <c r="Q56" s="129" t="s">
        <v>240</v>
      </c>
      <c r="R56" s="112" t="s">
        <v>241</v>
      </c>
      <c r="S56" s="113" t="s">
        <v>255</v>
      </c>
      <c r="T56" s="112" t="s">
        <v>243</v>
      </c>
      <c r="U56" s="114" t="s">
        <v>244</v>
      </c>
      <c r="V56" s="115">
        <v>14.75</v>
      </c>
      <c r="W56" s="112">
        <v>624</v>
      </c>
      <c r="X56" s="112">
        <v>24</v>
      </c>
      <c r="Y56" s="119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K57" s="32" t="s">
        <v>286</v>
      </c>
      <c r="L57" s="33">
        <v>2</v>
      </c>
      <c r="M57" s="33">
        <v>58</v>
      </c>
      <c r="Q57" s="129" t="s">
        <v>240</v>
      </c>
      <c r="R57" s="112" t="s">
        <v>241</v>
      </c>
      <c r="S57" s="120" t="s">
        <v>256</v>
      </c>
      <c r="T57" s="112" t="s">
        <v>243</v>
      </c>
      <c r="U57" s="114" t="s">
        <v>244</v>
      </c>
      <c r="V57" s="115">
        <v>14.75</v>
      </c>
      <c r="W57" s="112">
        <v>624</v>
      </c>
      <c r="X57" s="112">
        <v>24</v>
      </c>
      <c r="Y57" s="119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I58" s="32" t="s">
        <v>95</v>
      </c>
      <c r="J58" s="32" t="s">
        <v>95</v>
      </c>
      <c r="K58" s="32" t="s">
        <v>95</v>
      </c>
      <c r="L58" s="33"/>
      <c r="M58" s="33"/>
      <c r="Q58" s="129" t="s">
        <v>240</v>
      </c>
      <c r="R58" s="112" t="s">
        <v>241</v>
      </c>
      <c r="S58" s="120" t="s">
        <v>257</v>
      </c>
      <c r="T58" s="112" t="s">
        <v>243</v>
      </c>
      <c r="U58" s="114" t="s">
        <v>244</v>
      </c>
      <c r="V58" s="115">
        <v>14.75</v>
      </c>
      <c r="W58" s="112">
        <v>624</v>
      </c>
      <c r="X58" s="112">
        <v>24</v>
      </c>
      <c r="Y58" s="119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I59" s="32" t="s">
        <v>10</v>
      </c>
      <c r="J59" s="35">
        <v>44671</v>
      </c>
      <c r="K59" s="32" t="s">
        <v>239</v>
      </c>
      <c r="L59" s="33">
        <v>62</v>
      </c>
      <c r="M59" s="33">
        <v>1798</v>
      </c>
      <c r="Q59" s="129" t="s">
        <v>240</v>
      </c>
      <c r="R59" s="112" t="s">
        <v>241</v>
      </c>
      <c r="S59" s="120" t="s">
        <v>258</v>
      </c>
      <c r="T59" s="112" t="s">
        <v>243</v>
      </c>
      <c r="U59" s="114" t="s">
        <v>244</v>
      </c>
      <c r="V59" s="115">
        <v>14.75</v>
      </c>
      <c r="W59" s="112">
        <v>624</v>
      </c>
      <c r="X59" s="112">
        <v>24</v>
      </c>
      <c r="Y59" s="119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J60" s="35">
        <v>44672</v>
      </c>
      <c r="K60" s="32" t="s">
        <v>239</v>
      </c>
      <c r="L60" s="33">
        <v>21</v>
      </c>
      <c r="M60" s="33">
        <v>609</v>
      </c>
      <c r="Q60" s="129" t="s">
        <v>240</v>
      </c>
      <c r="R60" s="112" t="s">
        <v>241</v>
      </c>
      <c r="S60" s="113" t="s">
        <v>259</v>
      </c>
      <c r="T60" s="112" t="s">
        <v>243</v>
      </c>
      <c r="U60" s="114" t="s">
        <v>244</v>
      </c>
      <c r="V60" s="115">
        <v>14.75</v>
      </c>
      <c r="W60" s="112">
        <v>624</v>
      </c>
      <c r="X60" s="112">
        <v>24</v>
      </c>
      <c r="Y60" s="119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I61" s="32" t="s">
        <v>96</v>
      </c>
      <c r="L61" s="33">
        <v>3645</v>
      </c>
      <c r="M61" s="33">
        <v>107890</v>
      </c>
      <c r="Q61" s="129" t="s">
        <v>227</v>
      </c>
      <c r="R61" s="112" t="s">
        <v>228</v>
      </c>
      <c r="S61" s="120" t="s">
        <v>282</v>
      </c>
      <c r="T61" s="112" t="s">
        <v>34</v>
      </c>
      <c r="U61" s="114">
        <v>12005833</v>
      </c>
      <c r="V61" s="121">
        <v>0</v>
      </c>
      <c r="W61" s="112">
        <v>600</v>
      </c>
      <c r="X61" s="112">
        <v>20</v>
      </c>
      <c r="Y61" s="119">
        <v>44673</v>
      </c>
      <c r="Z61" t="s">
        <v>218</v>
      </c>
    </row>
    <row r="62" spans="1:26" ht="15" thickBot="1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Q62" s="133" t="s">
        <v>240</v>
      </c>
      <c r="R62" s="134" t="s">
        <v>241</v>
      </c>
      <c r="S62" s="135" t="s">
        <v>283</v>
      </c>
      <c r="T62" s="134" t="s">
        <v>243</v>
      </c>
      <c r="U62" s="136" t="s">
        <v>244</v>
      </c>
      <c r="V62" s="137">
        <v>14.75</v>
      </c>
      <c r="W62" s="134">
        <v>624</v>
      </c>
      <c r="X62" s="134">
        <v>24</v>
      </c>
      <c r="Y62" s="138">
        <v>44673</v>
      </c>
      <c r="Z62" t="s">
        <v>133</v>
      </c>
    </row>
    <row r="63" spans="1:26" ht="15" thickBot="1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Q63" s="141" t="s">
        <v>292</v>
      </c>
      <c r="R63" s="142" t="s">
        <v>293</v>
      </c>
      <c r="S63" s="139" t="s">
        <v>288</v>
      </c>
      <c r="T63" s="141" t="s">
        <v>69</v>
      </c>
      <c r="U63" s="145">
        <v>12005832</v>
      </c>
      <c r="V63" s="147">
        <v>0</v>
      </c>
      <c r="W63" s="142">
        <v>600</v>
      </c>
      <c r="X63" s="149">
        <v>20</v>
      </c>
      <c r="Y63" s="151">
        <v>44676</v>
      </c>
      <c r="Z63" t="s">
        <v>218</v>
      </c>
    </row>
    <row r="64" spans="1:26" ht="15" thickBot="1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Q64" s="143" t="s">
        <v>292</v>
      </c>
      <c r="R64" s="144" t="s">
        <v>293</v>
      </c>
      <c r="S64" s="140" t="s">
        <v>289</v>
      </c>
      <c r="T64" s="143" t="s">
        <v>69</v>
      </c>
      <c r="U64" s="146">
        <v>12005832</v>
      </c>
      <c r="V64" s="148">
        <v>0</v>
      </c>
      <c r="W64" s="144">
        <v>600</v>
      </c>
      <c r="X64" s="150">
        <v>20</v>
      </c>
      <c r="Y64" s="151">
        <v>44676</v>
      </c>
      <c r="Z64" t="s">
        <v>218</v>
      </c>
    </row>
    <row r="65" spans="1:27" ht="15" thickBot="1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Q65" s="143" t="s">
        <v>292</v>
      </c>
      <c r="R65" s="144" t="s">
        <v>293</v>
      </c>
      <c r="S65" s="140" t="s">
        <v>290</v>
      </c>
      <c r="T65" s="143" t="s">
        <v>69</v>
      </c>
      <c r="U65" s="146">
        <v>12005832</v>
      </c>
      <c r="V65" s="148">
        <v>0</v>
      </c>
      <c r="W65" s="144">
        <v>600</v>
      </c>
      <c r="X65" s="150">
        <v>20</v>
      </c>
      <c r="Y65" s="151">
        <v>44676</v>
      </c>
      <c r="Z65" t="s">
        <v>218</v>
      </c>
    </row>
    <row r="66" spans="1:27" ht="15" thickBot="1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Q66" s="143" t="s">
        <v>292</v>
      </c>
      <c r="R66" s="144" t="s">
        <v>293</v>
      </c>
      <c r="S66" s="140" t="s">
        <v>291</v>
      </c>
      <c r="T66" s="143" t="s">
        <v>69</v>
      </c>
      <c r="U66" s="146">
        <v>12005832</v>
      </c>
      <c r="V66" s="148">
        <v>0</v>
      </c>
      <c r="W66" s="144">
        <v>600</v>
      </c>
      <c r="X66" s="150">
        <v>20</v>
      </c>
      <c r="Y66" s="151">
        <v>44676</v>
      </c>
      <c r="Z66" t="s">
        <v>218</v>
      </c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</row>
    <row r="74" spans="1:27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</row>
    <row r="75" spans="1:27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58">
        <v>394732430</v>
      </c>
      <c r="B179" s="159" t="s">
        <v>7</v>
      </c>
      <c r="C179" s="160" t="s">
        <v>121</v>
      </c>
      <c r="D179" s="161">
        <v>15</v>
      </c>
      <c r="E179" s="162">
        <v>580</v>
      </c>
      <c r="F179" s="163">
        <v>20</v>
      </c>
      <c r="G179" s="164">
        <v>44676</v>
      </c>
    </row>
    <row r="180" spans="1:7">
      <c r="A180" s="158">
        <v>394732520</v>
      </c>
      <c r="B180" s="159" t="s">
        <v>7</v>
      </c>
      <c r="C180" s="160" t="s">
        <v>121</v>
      </c>
      <c r="D180" s="161">
        <v>15</v>
      </c>
      <c r="E180" s="162">
        <v>580</v>
      </c>
      <c r="F180" s="163">
        <v>20</v>
      </c>
      <c r="G180" s="164">
        <v>44676</v>
      </c>
    </row>
    <row r="181" spans="1:7">
      <c r="A181" s="158">
        <v>394732545</v>
      </c>
      <c r="B181" s="159" t="s">
        <v>7</v>
      </c>
      <c r="C181" s="160" t="s">
        <v>121</v>
      </c>
      <c r="D181" s="161">
        <v>15</v>
      </c>
      <c r="E181" s="162">
        <v>580</v>
      </c>
      <c r="F181" s="163">
        <v>20</v>
      </c>
      <c r="G181" s="164">
        <v>44676</v>
      </c>
    </row>
    <row r="182" spans="1:7">
      <c r="A182" s="158">
        <v>394732559</v>
      </c>
      <c r="B182" s="159" t="s">
        <v>7</v>
      </c>
      <c r="C182" s="160" t="s">
        <v>121</v>
      </c>
      <c r="D182" s="161">
        <v>15</v>
      </c>
      <c r="E182" s="162">
        <v>580</v>
      </c>
      <c r="F182" s="163">
        <v>20</v>
      </c>
      <c r="G182" s="164">
        <v>44676</v>
      </c>
    </row>
    <row r="183" spans="1:7">
      <c r="A183" s="158">
        <v>394732587</v>
      </c>
      <c r="B183" s="159" t="s">
        <v>7</v>
      </c>
      <c r="C183" s="160" t="s">
        <v>121</v>
      </c>
      <c r="D183" s="161">
        <v>15</v>
      </c>
      <c r="E183" s="162">
        <v>580</v>
      </c>
      <c r="F183" s="163">
        <v>20</v>
      </c>
      <c r="G183" s="164">
        <v>44676</v>
      </c>
    </row>
    <row r="184" spans="1:7">
      <c r="A184" s="158">
        <v>394732601</v>
      </c>
      <c r="B184" s="159" t="s">
        <v>7</v>
      </c>
      <c r="C184" s="160" t="s">
        <v>121</v>
      </c>
      <c r="D184" s="161">
        <v>15</v>
      </c>
      <c r="E184" s="162">
        <v>580</v>
      </c>
      <c r="F184" s="163">
        <v>20</v>
      </c>
      <c r="G184" s="164">
        <v>44676</v>
      </c>
    </row>
    <row r="185" spans="1:7">
      <c r="A185" s="158">
        <v>394732620</v>
      </c>
      <c r="B185" s="159" t="s">
        <v>7</v>
      </c>
      <c r="C185" s="160" t="s">
        <v>121</v>
      </c>
      <c r="D185" s="161">
        <v>15</v>
      </c>
      <c r="E185" s="162">
        <v>580</v>
      </c>
      <c r="F185" s="163">
        <v>20</v>
      </c>
      <c r="G185" s="164">
        <v>44676</v>
      </c>
    </row>
    <row r="186" spans="1:7">
      <c r="A186" s="158">
        <v>394848326</v>
      </c>
      <c r="B186" s="162" t="s">
        <v>78</v>
      </c>
      <c r="C186" s="160">
        <v>30397572</v>
      </c>
      <c r="D186" s="161">
        <v>15</v>
      </c>
      <c r="E186" s="162">
        <v>638</v>
      </c>
      <c r="F186" s="163">
        <v>22</v>
      </c>
      <c r="G186" s="164">
        <v>44676</v>
      </c>
    </row>
    <row r="187" spans="1:7">
      <c r="A187" s="158">
        <v>394848505</v>
      </c>
      <c r="B187" s="162" t="s">
        <v>78</v>
      </c>
      <c r="C187" s="160" t="s">
        <v>121</v>
      </c>
      <c r="D187" s="161">
        <v>15</v>
      </c>
      <c r="E187" s="162">
        <v>290</v>
      </c>
      <c r="F187" s="163">
        <v>10</v>
      </c>
      <c r="G187" s="164">
        <v>44676</v>
      </c>
    </row>
    <row r="188" spans="1:7">
      <c r="A188" s="158" t="s">
        <v>284</v>
      </c>
      <c r="B188" s="162" t="s">
        <v>78</v>
      </c>
      <c r="C188" s="160">
        <v>30390372</v>
      </c>
      <c r="D188" s="161">
        <v>0</v>
      </c>
      <c r="E188" s="162">
        <v>290</v>
      </c>
      <c r="F188" s="163">
        <v>10</v>
      </c>
      <c r="G188" s="164">
        <v>44676</v>
      </c>
    </row>
    <row r="189" spans="1:7">
      <c r="A189" s="158" t="s">
        <v>285</v>
      </c>
      <c r="B189" s="162" t="s">
        <v>78</v>
      </c>
      <c r="C189" s="160" t="s">
        <v>286</v>
      </c>
      <c r="D189" s="161">
        <v>15</v>
      </c>
      <c r="E189" s="162">
        <v>58</v>
      </c>
      <c r="F189" s="163">
        <v>2</v>
      </c>
      <c r="G189" s="164">
        <v>44676</v>
      </c>
    </row>
    <row r="190" spans="1:7">
      <c r="A190" s="165" t="s">
        <v>287</v>
      </c>
      <c r="B190" s="166" t="s">
        <v>7</v>
      </c>
      <c r="C190" s="161" t="s">
        <v>79</v>
      </c>
      <c r="D190" s="167">
        <v>15</v>
      </c>
      <c r="E190" s="166">
        <v>390</v>
      </c>
      <c r="F190" s="166">
        <v>13</v>
      </c>
      <c r="G190" s="168">
        <v>44676</v>
      </c>
    </row>
    <row r="191" spans="1:7">
      <c r="A191" s="171">
        <v>394732836</v>
      </c>
      <c r="B191" s="169" t="s">
        <v>7</v>
      </c>
      <c r="C191" s="173" t="s">
        <v>121</v>
      </c>
      <c r="D191" s="170">
        <v>15</v>
      </c>
      <c r="E191" s="171">
        <v>580</v>
      </c>
      <c r="F191" s="171">
        <v>20</v>
      </c>
      <c r="G191" s="172">
        <v>44677</v>
      </c>
    </row>
    <row r="192" spans="1:7">
      <c r="A192" s="171">
        <v>394732897</v>
      </c>
      <c r="B192" s="169" t="s">
        <v>7</v>
      </c>
      <c r="C192" s="173" t="s">
        <v>121</v>
      </c>
      <c r="D192" s="170">
        <v>15</v>
      </c>
      <c r="E192" s="171">
        <v>580</v>
      </c>
      <c r="F192" s="171">
        <v>20</v>
      </c>
      <c r="G192" s="172">
        <v>44677</v>
      </c>
    </row>
    <row r="193" spans="1:7">
      <c r="A193" s="171">
        <v>394732989</v>
      </c>
      <c r="B193" s="169" t="s">
        <v>7</v>
      </c>
      <c r="C193" s="173" t="s">
        <v>121</v>
      </c>
      <c r="D193" s="170">
        <v>15</v>
      </c>
      <c r="E193" s="171">
        <v>580</v>
      </c>
      <c r="F193" s="171">
        <v>20</v>
      </c>
      <c r="G193" s="172">
        <v>44677</v>
      </c>
    </row>
    <row r="194" spans="1:7">
      <c r="A194" s="171">
        <v>394733031</v>
      </c>
      <c r="B194" s="169" t="s">
        <v>7</v>
      </c>
      <c r="C194" s="173" t="s">
        <v>121</v>
      </c>
      <c r="D194" s="170">
        <v>15</v>
      </c>
      <c r="E194" s="171">
        <v>580</v>
      </c>
      <c r="F194" s="171">
        <v>20</v>
      </c>
      <c r="G194" s="172">
        <v>44677</v>
      </c>
    </row>
    <row r="195" spans="1:7">
      <c r="A195" s="171">
        <v>394733097</v>
      </c>
      <c r="B195" s="169" t="s">
        <v>7</v>
      </c>
      <c r="C195" s="173" t="s">
        <v>121</v>
      </c>
      <c r="D195" s="170">
        <v>15</v>
      </c>
      <c r="E195" s="171">
        <v>580</v>
      </c>
      <c r="F195" s="171">
        <v>20</v>
      </c>
      <c r="G195" s="172">
        <v>44677</v>
      </c>
    </row>
    <row r="196" spans="1:7">
      <c r="A196" s="174" t="s">
        <v>294</v>
      </c>
      <c r="B196" s="169" t="s">
        <v>7</v>
      </c>
      <c r="C196" s="175" t="s">
        <v>79</v>
      </c>
      <c r="D196" s="170">
        <v>15</v>
      </c>
      <c r="E196" s="171">
        <v>540</v>
      </c>
      <c r="F196" s="171">
        <v>18</v>
      </c>
      <c r="G196" s="172">
        <v>44677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2022-04-27T15:56:15Z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