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904100C5-C42A-4FDB-99A3-0629B99C0B3F}" xr6:coauthVersionLast="47" xr6:coauthVersionMax="47" xr10:uidLastSave="{00000000-0000-0000-0000-000000000000}"/>
  <bookViews>
    <workbookView xWindow="-57720" yWindow="-12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2" sheetId="111" r:id="rId21"/>
    <sheet name="Q.Home" sheetId="90" r:id="rId22"/>
    <sheet name="ESS_Item_Code" sheetId="92" r:id="rId23"/>
    <sheet name="Item Master Data" sheetId="98" r:id="rId24"/>
    <sheet name="HOUSTON RESI" sheetId="105" r:id="rId25"/>
    <sheet name="400 Priority (CA)" sheetId="106" r:id="rId26"/>
    <sheet name="angie_Sales OPS" sheetId="102" state="hidden" r:id="rId27"/>
    <sheet name="US December" sheetId="51" state="hidden" r:id="rId28"/>
    <sheet name="US November" sheetId="49" state="hidden" r:id="rId29"/>
    <sheet name="US October" sheetId="48" state="hidden" r:id="rId30"/>
    <sheet name="US September" sheetId="47" state="hidden" r:id="rId31"/>
    <sheet name="US August" sheetId="45" state="hidden" r:id="rId32"/>
    <sheet name="US June" sheetId="41" state="hidden" r:id="rId33"/>
    <sheet name="US April" sheetId="42" state="hidden" r:id="rId34"/>
    <sheet name="US March" sheetId="39" state="hidden" r:id="rId35"/>
    <sheet name="US Feb" sheetId="37" state="hidden" r:id="rId36"/>
    <sheet name="Summary" sheetId="34" state="hidden" r:id="rId37"/>
    <sheet name="CAN Aug" sheetId="18" state="hidden" r:id="rId38"/>
    <sheet name="Weekly" sheetId="25" state="hidden" r:id="rId39"/>
  </sheets>
  <functionGroups builtInGroupCount="19"/>
  <externalReferences>
    <externalReference r:id="rId40"/>
    <externalReference r:id="rId41"/>
    <externalReference r:id="rId42"/>
    <externalReference r:id="rId43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April!$A$2:$AO$565</definedName>
    <definedName name="_xlnm._FilterDatabase" localSheetId="17" hidden="1">'Canand June'!$B$2:$M$31</definedName>
    <definedName name="_xlnm._FilterDatabase" localSheetId="22" hidden="1">ESS_Item_Code!$A$1:$N$320</definedName>
    <definedName name="_xlnm._FilterDatabase" localSheetId="24" hidden="1">'HOUSTON RESI'!$A$1:$O$48</definedName>
    <definedName name="_xlnm._FilterDatabase" localSheetId="23" hidden="1">'Item Master Data'!$A$1:$K$1094</definedName>
    <definedName name="_xlnm._FilterDatabase" localSheetId="21" hidden="1">Q.Home!$A$1:$AU$22</definedName>
    <definedName name="_xlnm._FilterDatabase" localSheetId="19" hidden="1">Sheet1!$A$1:$E$66</definedName>
    <definedName name="_xlnm._FilterDatabase" localSheetId="4" hidden="1">'US 0924'!$B$2:$O$113</definedName>
    <definedName name="_xlnm._FilterDatabase" localSheetId="31" hidden="1">'US August'!$B$2:$M$176</definedName>
    <definedName name="_xlnm._FilterDatabase" localSheetId="15" hidden="1">'US Dec'!$B$2:$N$2</definedName>
    <definedName name="_xlnm._FilterDatabase" localSheetId="27" hidden="1">'US December'!$B$2:$M$178</definedName>
    <definedName name="_xlnm._FilterDatabase" localSheetId="35" hidden="1">'US Feb'!$B$2:$N$137</definedName>
    <definedName name="_xlnm._FilterDatabase" localSheetId="16" hidden="1">'US Jan'!$B$2:$N$2</definedName>
    <definedName name="_xlnm._FilterDatabase" localSheetId="32" hidden="1">'US June'!$B$2:$M$156</definedName>
    <definedName name="_xlnm._FilterDatabase" localSheetId="34" hidden="1">'US March'!$B$2:$M$104</definedName>
    <definedName name="_xlnm._FilterDatabase" localSheetId="14" hidden="1">'US Nov'!$B$2:$N$113</definedName>
    <definedName name="_xlnm._FilterDatabase" localSheetId="28" hidden="1">'US November'!$B$2:$M$210</definedName>
    <definedName name="_xlnm._FilterDatabase" localSheetId="6" hidden="1">'US Oct'!$B$2:$N$2</definedName>
    <definedName name="_xlnm._FilterDatabase" localSheetId="29" hidden="1">'US October'!$B$2:$M$236</definedName>
    <definedName name="_xlnm._FilterDatabase" localSheetId="30" hidden="1">'US September'!$B$2:$M$174</definedName>
    <definedName name="Albany1">[1]Albany!$AX:$AX</definedName>
  </definedNames>
  <calcPr calcId="191028"/>
  <fileRecoveryPr autoRecover="0"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3" i="74" l="1"/>
  <c r="F211" i="74"/>
  <c r="F101" i="74"/>
  <c r="F100" i="74"/>
  <c r="F165" i="74"/>
  <c r="AI164" i="74"/>
  <c r="AJ164" i="74" s="1" a="1"/>
  <c r="AJ164" i="74" s="1"/>
  <c r="F22" i="74"/>
  <c r="AI21" i="74"/>
  <c r="AJ21" i="74" s="1" a="1"/>
  <c r="AJ21" i="74" s="1"/>
  <c r="H21" i="74"/>
  <c r="K21" i="74" s="1"/>
  <c r="M21" i="74" s="1"/>
  <c r="G21" i="74"/>
  <c r="F445" i="74"/>
  <c r="AI291" i="74"/>
  <c r="AJ291" i="74" s="1" a="1"/>
  <c r="AJ291" i="74" s="1"/>
  <c r="H291" i="74"/>
  <c r="J291" i="74" s="1"/>
  <c r="M291" i="74" s="1"/>
  <c r="G291" i="74"/>
  <c r="F172" i="74"/>
  <c r="AI171" i="74"/>
  <c r="AJ171" i="74" s="1" a="1"/>
  <c r="AJ171" i="74" s="1"/>
  <c r="H171" i="74"/>
  <c r="G171" i="74"/>
  <c r="AI163" i="74"/>
  <c r="AJ163" i="74" s="1" a="1"/>
  <c r="AJ163" i="74" s="1"/>
  <c r="H163" i="74"/>
  <c r="J163" i="74" s="1"/>
  <c r="G163" i="74"/>
  <c r="AI487" i="74"/>
  <c r="AJ487" i="74" s="1" a="1"/>
  <c r="AJ487" i="74" s="1"/>
  <c r="H487" i="74"/>
  <c r="I487" i="74" s="1"/>
  <c r="G487" i="74"/>
  <c r="AN164" i="74" l="1"/>
  <c r="AM164" i="74" s="1"/>
  <c r="AL164" i="74"/>
  <c r="AO164" i="74" s="1"/>
  <c r="AK164" i="74"/>
  <c r="G164" i="74"/>
  <c r="H164" i="74"/>
  <c r="K164" i="74" s="1"/>
  <c r="M164" i="74" s="1"/>
  <c r="AN21" i="74"/>
  <c r="AM21" i="74" s="1"/>
  <c r="AL21" i="74"/>
  <c r="AO21" i="74" s="1"/>
  <c r="AK21" i="74"/>
  <c r="AN291" i="74"/>
  <c r="AM291" i="74" s="1"/>
  <c r="AL291" i="74"/>
  <c r="AO291" i="74" s="1"/>
  <c r="AK291" i="74"/>
  <c r="I171" i="74"/>
  <c r="M171" i="74" s="1"/>
  <c r="AN171" i="74"/>
  <c r="AM171" i="74" s="1"/>
  <c r="AL171" i="74"/>
  <c r="AO171" i="74" s="1"/>
  <c r="AK171" i="74"/>
  <c r="M163" i="74"/>
  <c r="AN163" i="74"/>
  <c r="AM163" i="74" s="1"/>
  <c r="AK163" i="74"/>
  <c r="AL163" i="74"/>
  <c r="AO163" i="74" s="1"/>
  <c r="M487" i="74"/>
  <c r="AN487" i="74"/>
  <c r="AM487" i="74" s="1"/>
  <c r="AL487" i="74"/>
  <c r="AO487" i="74" s="1"/>
  <c r="AK487" i="74"/>
  <c r="F523" i="74" l="1"/>
  <c r="AI633" i="74"/>
  <c r="AJ633" i="74" s="1" a="1"/>
  <c r="AJ633" i="74" s="1"/>
  <c r="F633" i="74"/>
  <c r="AI634" i="74"/>
  <c r="AJ634" i="74" s="1" a="1"/>
  <c r="AJ634" i="74" s="1"/>
  <c r="F634" i="74"/>
  <c r="G634" i="74" s="1"/>
  <c r="AI635" i="74"/>
  <c r="AJ635" i="74" s="1" a="1"/>
  <c r="AJ635" i="74" s="1"/>
  <c r="F635" i="74"/>
  <c r="G635" i="74" s="1"/>
  <c r="AI636" i="74"/>
  <c r="AJ636" i="74" s="1" a="1"/>
  <c r="AJ636" i="74" s="1"/>
  <c r="H636" i="74"/>
  <c r="K636" i="74" s="1"/>
  <c r="M636" i="74" s="1"/>
  <c r="G636" i="74"/>
  <c r="AI637" i="74"/>
  <c r="AJ637" i="74" s="1" a="1"/>
  <c r="AJ637" i="74" s="1"/>
  <c r="H637" i="74"/>
  <c r="K637" i="74" s="1"/>
  <c r="M637" i="74" s="1"/>
  <c r="G637" i="74"/>
  <c r="AI638" i="74"/>
  <c r="AJ638" i="74" s="1" a="1"/>
  <c r="AJ638" i="74" s="1"/>
  <c r="H638" i="74"/>
  <c r="K638" i="74" s="1"/>
  <c r="M638" i="74" s="1"/>
  <c r="G638" i="74"/>
  <c r="F108" i="74"/>
  <c r="H108" i="74" s="1"/>
  <c r="AI108" i="74"/>
  <c r="AJ108" i="74" s="1" a="1"/>
  <c r="AJ108" i="74" s="1"/>
  <c r="F598" i="74"/>
  <c r="AI597" i="74"/>
  <c r="AJ597" i="74" s="1" a="1"/>
  <c r="AJ597" i="74" s="1"/>
  <c r="H597" i="74"/>
  <c r="K597" i="74" s="1"/>
  <c r="G597" i="74"/>
  <c r="AI213" i="74"/>
  <c r="AJ213" i="74" s="1" a="1"/>
  <c r="AJ213" i="74" s="1"/>
  <c r="H213" i="74"/>
  <c r="J213" i="74" s="1"/>
  <c r="M213" i="74" s="1"/>
  <c r="G213" i="74"/>
  <c r="H187" i="74"/>
  <c r="L187" i="74" s="1"/>
  <c r="G187" i="74"/>
  <c r="AI446" i="74"/>
  <c r="AJ446" i="74" s="1" a="1"/>
  <c r="AJ446" i="74" s="1"/>
  <c r="H446" i="74"/>
  <c r="G446" i="74"/>
  <c r="H7" i="74"/>
  <c r="K7" i="74" s="1"/>
  <c r="G7" i="74"/>
  <c r="H8" i="74"/>
  <c r="K8" i="74" s="1"/>
  <c r="G8" i="74"/>
  <c r="AI234" i="74"/>
  <c r="AJ234" i="74" s="1" a="1"/>
  <c r="AJ234" i="74" s="1"/>
  <c r="H234" i="74"/>
  <c r="K234" i="74" s="1"/>
  <c r="M234" i="74" s="1"/>
  <c r="G234" i="74"/>
  <c r="AI85" i="74"/>
  <c r="AJ85" i="74" s="1" a="1"/>
  <c r="AJ85" i="74" s="1"/>
  <c r="H85" i="74"/>
  <c r="K85" i="74" s="1"/>
  <c r="G85" i="74"/>
  <c r="H481" i="74"/>
  <c r="K481" i="74" s="1"/>
  <c r="G481" i="74"/>
  <c r="H482" i="74"/>
  <c r="K482" i="74" s="1"/>
  <c r="G482" i="74"/>
  <c r="H369" i="74"/>
  <c r="L369" i="74" s="1"/>
  <c r="G369" i="74"/>
  <c r="H336" i="74"/>
  <c r="L336" i="74" s="1"/>
  <c r="G336" i="74"/>
  <c r="F478" i="74"/>
  <c r="AI477" i="74"/>
  <c r="AJ477" i="74" s="1" a="1"/>
  <c r="AJ477" i="74" s="1"/>
  <c r="L476" i="74"/>
  <c r="AI476" i="74"/>
  <c r="AJ476" i="74" s="1" a="1"/>
  <c r="AJ476" i="74" s="1"/>
  <c r="F470" i="74"/>
  <c r="F468" i="74"/>
  <c r="F465" i="74"/>
  <c r="L446" i="74" l="1"/>
  <c r="M446" i="74" s="1"/>
  <c r="J108" i="74"/>
  <c r="M108" i="74" s="1"/>
  <c r="AN633" i="74"/>
  <c r="AM633" i="74" s="1"/>
  <c r="AL633" i="74"/>
  <c r="AO633" i="74" s="1"/>
  <c r="AK633" i="74"/>
  <c r="G633" i="74"/>
  <c r="H633" i="74"/>
  <c r="K633" i="74" s="1"/>
  <c r="M633" i="74" s="1"/>
  <c r="AN634" i="74"/>
  <c r="AM634" i="74" s="1"/>
  <c r="AL634" i="74"/>
  <c r="AO634" i="74" s="1"/>
  <c r="AK634" i="74"/>
  <c r="H634" i="74"/>
  <c r="K634" i="74" s="1"/>
  <c r="M634" i="74" s="1"/>
  <c r="AN635" i="74"/>
  <c r="AM635" i="74" s="1"/>
  <c r="AL635" i="74"/>
  <c r="AO635" i="74" s="1"/>
  <c r="AK635" i="74"/>
  <c r="H635" i="74"/>
  <c r="K635" i="74" s="1"/>
  <c r="M635" i="74" s="1"/>
  <c r="AN636" i="74"/>
  <c r="AM636" i="74" s="1"/>
  <c r="AL636" i="74"/>
  <c r="AO636" i="74" s="1"/>
  <c r="AK636" i="74"/>
  <c r="AN637" i="74"/>
  <c r="AM637" i="74" s="1"/>
  <c r="AL637" i="74"/>
  <c r="AO637" i="74" s="1"/>
  <c r="AK637" i="74"/>
  <c r="AN638" i="74"/>
  <c r="AM638" i="74" s="1"/>
  <c r="AL638" i="74"/>
  <c r="AO638" i="74" s="1"/>
  <c r="AK638" i="74"/>
  <c r="G108" i="74"/>
  <c r="AN108" i="74"/>
  <c r="AM108" i="74" s="1"/>
  <c r="AL108" i="74"/>
  <c r="AO108" i="74" s="1"/>
  <c r="AK108" i="74"/>
  <c r="M597" i="74"/>
  <c r="AN597" i="74"/>
  <c r="AM597" i="74" s="1"/>
  <c r="AL597" i="74"/>
  <c r="AO597" i="74" s="1"/>
  <c r="AK597" i="74"/>
  <c r="AN213" i="74"/>
  <c r="AM213" i="74" s="1"/>
  <c r="AL213" i="74"/>
  <c r="AO213" i="74" s="1"/>
  <c r="AK213" i="74"/>
  <c r="AN446" i="74"/>
  <c r="AM446" i="74" s="1"/>
  <c r="AK446" i="74"/>
  <c r="AL446" i="74"/>
  <c r="AO446" i="74" s="1"/>
  <c r="AN234" i="74"/>
  <c r="AM234" i="74" s="1"/>
  <c r="AL234" i="74"/>
  <c r="AO234" i="74" s="1"/>
  <c r="AK234" i="74"/>
  <c r="M85" i="74"/>
  <c r="AN85" i="74"/>
  <c r="AM85" i="74" s="1"/>
  <c r="AL85" i="74"/>
  <c r="AO85" i="74" s="1"/>
  <c r="AK85" i="74"/>
  <c r="AL477" i="74"/>
  <c r="AO477" i="74" s="1"/>
  <c r="AK477" i="74"/>
  <c r="AN477" i="74"/>
  <c r="AM477" i="74" s="1"/>
  <c r="G477" i="74"/>
  <c r="H477" i="74"/>
  <c r="M476" i="74"/>
  <c r="AN476" i="74"/>
  <c r="AM476" i="74" s="1"/>
  <c r="AL476" i="74"/>
  <c r="AO476" i="74" s="1"/>
  <c r="AK476" i="74"/>
  <c r="I477" i="74" l="1"/>
  <c r="M477" i="74" s="1"/>
  <c r="AI111" i="74" l="1"/>
  <c r="AJ111" i="74" s="1" a="1"/>
  <c r="AJ111" i="74" s="1"/>
  <c r="H111" i="74"/>
  <c r="J111" i="74" s="1"/>
  <c r="G111" i="74"/>
  <c r="AI99" i="74"/>
  <c r="AJ99" i="74" s="1" a="1"/>
  <c r="AJ99" i="74" s="1"/>
  <c r="H99" i="74"/>
  <c r="J99" i="74" s="1"/>
  <c r="G99" i="74"/>
  <c r="F174" i="74"/>
  <c r="AI173" i="74"/>
  <c r="AJ173" i="74" s="1" a="1"/>
  <c r="AJ173" i="74" s="1"/>
  <c r="H173" i="74"/>
  <c r="J173" i="74" s="1"/>
  <c r="M173" i="74" s="1"/>
  <c r="G173" i="74"/>
  <c r="H396" i="74"/>
  <c r="G396" i="74"/>
  <c r="H397" i="74"/>
  <c r="K397" i="74" s="1"/>
  <c r="G397" i="74"/>
  <c r="AI79" i="74"/>
  <c r="AJ79" i="74" s="1" a="1"/>
  <c r="AJ79" i="74" s="1"/>
  <c r="L79" i="74"/>
  <c r="M79" i="74" s="1"/>
  <c r="AI78" i="74"/>
  <c r="AJ78" i="74" s="1" a="1"/>
  <c r="AJ78" i="74" s="1"/>
  <c r="H78" i="74"/>
  <c r="K78" i="74" s="1"/>
  <c r="M78" i="74" s="1"/>
  <c r="G78" i="74"/>
  <c r="U82" i="74"/>
  <c r="AI82" i="74"/>
  <c r="AJ82" i="74" s="1" a="1"/>
  <c r="AJ82" i="74" s="1"/>
  <c r="H82" i="74"/>
  <c r="J82" i="74" s="1"/>
  <c r="M82" i="74" s="1"/>
  <c r="G82" i="74"/>
  <c r="AI76" i="74"/>
  <c r="AJ76" i="74" s="1" a="1"/>
  <c r="AJ76" i="74" s="1"/>
  <c r="H76" i="74"/>
  <c r="G76" i="74"/>
  <c r="AI437" i="74"/>
  <c r="AJ437" i="74" s="1" a="1"/>
  <c r="AJ437" i="74" s="1"/>
  <c r="H437" i="74"/>
  <c r="K437" i="74" s="1"/>
  <c r="M437" i="74" s="1"/>
  <c r="G437" i="74"/>
  <c r="AI436" i="74"/>
  <c r="AJ436" i="74" s="1" a="1"/>
  <c r="AJ436" i="74" s="1"/>
  <c r="H436" i="74"/>
  <c r="I436" i="74" s="1"/>
  <c r="M436" i="74" s="1"/>
  <c r="G436" i="74"/>
  <c r="AI614" i="74"/>
  <c r="AJ614" i="74" s="1" a="1"/>
  <c r="AJ614" i="74" s="1"/>
  <c r="H614" i="74"/>
  <c r="K614" i="74" s="1"/>
  <c r="M614" i="74" s="1"/>
  <c r="G614" i="74"/>
  <c r="AI590" i="74"/>
  <c r="AJ590" i="74" s="1" a="1"/>
  <c r="AJ590" i="74" s="1"/>
  <c r="H590" i="74"/>
  <c r="K590" i="74" s="1"/>
  <c r="G590" i="74"/>
  <c r="AI589" i="74"/>
  <c r="AJ589" i="74" s="1" a="1"/>
  <c r="AJ589" i="74" s="1"/>
  <c r="H589" i="74"/>
  <c r="L589" i="74" s="1"/>
  <c r="M589" i="74" s="1"/>
  <c r="G589" i="74"/>
  <c r="AI588" i="74"/>
  <c r="AJ588" i="74" s="1" a="1"/>
  <c r="AJ588" i="74" s="1"/>
  <c r="H588" i="74"/>
  <c r="L588" i="74" s="1"/>
  <c r="M588" i="74" s="1"/>
  <c r="G588" i="74"/>
  <c r="AI613" i="74"/>
  <c r="AJ613" i="74" s="1" a="1"/>
  <c r="AJ613" i="74" s="1"/>
  <c r="H613" i="74"/>
  <c r="K613" i="74" s="1"/>
  <c r="M613" i="74" s="1"/>
  <c r="G613" i="74"/>
  <c r="AI441" i="74"/>
  <c r="AJ441" i="74" s="1" a="1"/>
  <c r="AJ441" i="74" s="1"/>
  <c r="H441" i="74"/>
  <c r="I441" i="74" s="1"/>
  <c r="M441" i="74" s="1"/>
  <c r="G441" i="74"/>
  <c r="AI442" i="74"/>
  <c r="AJ442" i="74" s="1" a="1"/>
  <c r="AJ442" i="74" s="1"/>
  <c r="H442" i="74"/>
  <c r="I442" i="74" s="1"/>
  <c r="M442" i="74" s="1"/>
  <c r="G442" i="74"/>
  <c r="U40" i="74"/>
  <c r="AI40" i="74"/>
  <c r="AJ40" i="74" s="1" a="1"/>
  <c r="AJ40" i="74" s="1"/>
  <c r="H40" i="74"/>
  <c r="J40" i="74" s="1"/>
  <c r="G40" i="74"/>
  <c r="H378" i="74"/>
  <c r="L378" i="74" s="1"/>
  <c r="G378" i="74"/>
  <c r="AI456" i="74"/>
  <c r="AJ456" i="74" s="1" a="1"/>
  <c r="AJ456" i="74" s="1"/>
  <c r="H456" i="74"/>
  <c r="K456" i="74" s="1"/>
  <c r="M456" i="74" s="1"/>
  <c r="G456" i="74"/>
  <c r="F460" i="74"/>
  <c r="AI459" i="74"/>
  <c r="AJ459" i="74" s="1" a="1"/>
  <c r="AJ459" i="74" s="1"/>
  <c r="H459" i="74"/>
  <c r="K459" i="74" s="1"/>
  <c r="M459" i="74" s="1"/>
  <c r="G459" i="74"/>
  <c r="H382" i="74"/>
  <c r="L382" i="74" s="1"/>
  <c r="G382" i="74"/>
  <c r="H330" i="74"/>
  <c r="K330" i="74" s="1"/>
  <c r="G330" i="74"/>
  <c r="H331" i="74"/>
  <c r="K331" i="74" s="1"/>
  <c r="G331" i="74"/>
  <c r="H333" i="74"/>
  <c r="L333" i="74" s="1"/>
  <c r="G333" i="74"/>
  <c r="H339" i="74"/>
  <c r="K339" i="74" s="1"/>
  <c r="G339" i="74"/>
  <c r="H338" i="74"/>
  <c r="L338" i="74" s="1"/>
  <c r="G338" i="74"/>
  <c r="H337" i="74"/>
  <c r="K337" i="74" s="1"/>
  <c r="G337" i="74"/>
  <c r="K396" i="74" l="1"/>
  <c r="M396" i="74" s="1"/>
  <c r="I76" i="74"/>
  <c r="M76" i="74" s="1"/>
  <c r="M111" i="74"/>
  <c r="AN111" i="74"/>
  <c r="AM111" i="74" s="1"/>
  <c r="AL111" i="74"/>
  <c r="AO111" i="74" s="1"/>
  <c r="AK111" i="74"/>
  <c r="M99" i="74"/>
  <c r="AN99" i="74"/>
  <c r="AM99" i="74" s="1"/>
  <c r="AL99" i="74"/>
  <c r="AO99" i="74" s="1"/>
  <c r="AK99" i="74"/>
  <c r="AN173" i="74"/>
  <c r="AM173" i="74" s="1"/>
  <c r="AL173" i="74"/>
  <c r="AO173" i="74" s="1"/>
  <c r="AK173" i="74"/>
  <c r="AN78" i="74"/>
  <c r="AM78" i="74" s="1"/>
  <c r="AL78" i="74"/>
  <c r="AO78" i="74" s="1"/>
  <c r="AK78" i="74"/>
  <c r="AN79" i="74"/>
  <c r="AM79" i="74" s="1"/>
  <c r="AL79" i="74"/>
  <c r="AO79" i="74" s="1"/>
  <c r="AK79" i="74"/>
  <c r="AN82" i="74"/>
  <c r="AM82" i="74" s="1"/>
  <c r="AL82" i="74"/>
  <c r="AO82" i="74" s="1"/>
  <c r="AK82" i="74"/>
  <c r="AN76" i="74"/>
  <c r="AM76" i="74" s="1"/>
  <c r="AL76" i="74"/>
  <c r="AO76" i="74" s="1"/>
  <c r="AK76" i="74"/>
  <c r="AN437" i="74"/>
  <c r="AM437" i="74" s="1"/>
  <c r="AL437" i="74"/>
  <c r="AO437" i="74" s="1"/>
  <c r="AK437" i="74"/>
  <c r="AN436" i="74"/>
  <c r="AM436" i="74" s="1"/>
  <c r="AL436" i="74"/>
  <c r="AO436" i="74" s="1"/>
  <c r="AK436" i="74"/>
  <c r="M590" i="74"/>
  <c r="AN614" i="74"/>
  <c r="AM614" i="74" s="1"/>
  <c r="AL614" i="74"/>
  <c r="AO614" i="74" s="1"/>
  <c r="AK614" i="74"/>
  <c r="AN588" i="74"/>
  <c r="AM588" i="74" s="1"/>
  <c r="AK588" i="74"/>
  <c r="AL588" i="74"/>
  <c r="AO588" i="74" s="1"/>
  <c r="AK589" i="74"/>
  <c r="AN589" i="74"/>
  <c r="AM589" i="74" s="1"/>
  <c r="AL589" i="74"/>
  <c r="AO589" i="74" s="1"/>
  <c r="AN590" i="74"/>
  <c r="AM590" i="74" s="1"/>
  <c r="AK590" i="74"/>
  <c r="AL590" i="74"/>
  <c r="AO590" i="74" s="1"/>
  <c r="AN613" i="74"/>
  <c r="AM613" i="74" s="1"/>
  <c r="AL613" i="74"/>
  <c r="AO613" i="74" s="1"/>
  <c r="AK613" i="74"/>
  <c r="AN441" i="74"/>
  <c r="AM441" i="74" s="1"/>
  <c r="AL441" i="74"/>
  <c r="AO441" i="74" s="1"/>
  <c r="AK441" i="74"/>
  <c r="AN442" i="74"/>
  <c r="AM442" i="74" s="1"/>
  <c r="AL442" i="74"/>
  <c r="AO442" i="74" s="1"/>
  <c r="AK442" i="74"/>
  <c r="M40" i="74"/>
  <c r="AN40" i="74"/>
  <c r="AM40" i="74" s="1"/>
  <c r="AL40" i="74"/>
  <c r="AO40" i="74" s="1"/>
  <c r="AK40" i="74"/>
  <c r="AN456" i="74"/>
  <c r="AM456" i="74" s="1"/>
  <c r="AL456" i="74"/>
  <c r="AO456" i="74" s="1"/>
  <c r="AK456" i="74"/>
  <c r="AN459" i="74"/>
  <c r="AM459" i="74" s="1"/>
  <c r="AL459" i="74"/>
  <c r="AO459" i="74" s="1"/>
  <c r="AK459" i="74"/>
  <c r="H377" i="74" l="1"/>
  <c r="K377" i="74" s="1"/>
  <c r="G377" i="74"/>
  <c r="AI352" i="74"/>
  <c r="AJ352" i="74" s="1" a="1"/>
  <c r="AJ352" i="74" s="1"/>
  <c r="L352" i="74"/>
  <c r="M352" i="74" s="1"/>
  <c r="H351" i="74"/>
  <c r="K351" i="74" s="1"/>
  <c r="G351" i="74"/>
  <c r="H350" i="74"/>
  <c r="G350" i="74"/>
  <c r="AI350" i="74"/>
  <c r="AJ350" i="74" s="1" a="1"/>
  <c r="AJ350" i="74" s="1"/>
  <c r="AI639" i="74"/>
  <c r="AJ639" i="74" s="1" a="1"/>
  <c r="AJ639" i="74" s="1"/>
  <c r="H639" i="74"/>
  <c r="L639" i="74" s="1"/>
  <c r="M639" i="74" s="1"/>
  <c r="G639" i="74"/>
  <c r="U75" i="74"/>
  <c r="U74" i="74"/>
  <c r="U73" i="74"/>
  <c r="U72" i="74"/>
  <c r="U71" i="74"/>
  <c r="U70" i="74"/>
  <c r="U69" i="74"/>
  <c r="U68" i="74"/>
  <c r="U67" i="74"/>
  <c r="U66" i="74"/>
  <c r="U65" i="74"/>
  <c r="U64" i="74"/>
  <c r="U63" i="74"/>
  <c r="U62" i="74"/>
  <c r="U61" i="74"/>
  <c r="U60" i="74"/>
  <c r="U59" i="74"/>
  <c r="U58" i="74"/>
  <c r="AI71" i="74"/>
  <c r="AJ71" i="74" s="1" a="1"/>
  <c r="AJ71" i="74" s="1"/>
  <c r="H71" i="74"/>
  <c r="J71" i="74" s="1"/>
  <c r="M71" i="74" s="1"/>
  <c r="G71" i="74"/>
  <c r="AI70" i="74"/>
  <c r="AJ70" i="74" s="1" a="1"/>
  <c r="AJ70" i="74" s="1"/>
  <c r="H70" i="74"/>
  <c r="J70" i="74" s="1"/>
  <c r="M70" i="74" s="1"/>
  <c r="G70" i="74"/>
  <c r="AI72" i="74"/>
  <c r="AJ72" i="74" s="1" a="1"/>
  <c r="AJ72" i="74" s="1"/>
  <c r="H72" i="74"/>
  <c r="G72" i="74"/>
  <c r="AI69" i="74"/>
  <c r="AJ69" i="74" s="1" a="1"/>
  <c r="AJ69" i="74" s="1"/>
  <c r="H69" i="74"/>
  <c r="J69" i="74" s="1"/>
  <c r="M69" i="74" s="1"/>
  <c r="G69" i="74"/>
  <c r="AI73" i="74"/>
  <c r="AJ73" i="74" s="1" a="1"/>
  <c r="AJ73" i="74" s="1"/>
  <c r="H73" i="74"/>
  <c r="I73" i="74" s="1"/>
  <c r="G73" i="74"/>
  <c r="AI305" i="74"/>
  <c r="AJ305" i="74" s="1" a="1"/>
  <c r="AJ305" i="74" s="1"/>
  <c r="H305" i="74"/>
  <c r="K305" i="74" s="1"/>
  <c r="M305" i="74" s="1"/>
  <c r="G305" i="74"/>
  <c r="AI258" i="74"/>
  <c r="AJ258" i="74" s="1" a="1"/>
  <c r="AJ258" i="74" s="1"/>
  <c r="H258" i="74"/>
  <c r="G258" i="74"/>
  <c r="AI307" i="74"/>
  <c r="AJ307" i="74" s="1" a="1"/>
  <c r="AJ307" i="74" s="1"/>
  <c r="H307" i="74"/>
  <c r="K307" i="74" s="1"/>
  <c r="M307" i="74" s="1"/>
  <c r="G307" i="74"/>
  <c r="AI640" i="74"/>
  <c r="AJ640" i="74" s="1" a="1"/>
  <c r="AJ640" i="74" s="1"/>
  <c r="L640" i="74"/>
  <c r="M640" i="74" s="1"/>
  <c r="AI641" i="74"/>
  <c r="AJ641" i="74" s="1" a="1"/>
  <c r="AJ641" i="74" s="1"/>
  <c r="L641" i="74"/>
  <c r="M641" i="74" s="1"/>
  <c r="AI648" i="74"/>
  <c r="AJ648" i="74" s="1" a="1"/>
  <c r="AJ648" i="74" s="1"/>
  <c r="L648" i="74"/>
  <c r="M648" i="74" s="1"/>
  <c r="AI647" i="74"/>
  <c r="AJ647" i="74" s="1" a="1"/>
  <c r="AJ647" i="74" s="1"/>
  <c r="L647" i="74"/>
  <c r="M647" i="74" s="1"/>
  <c r="AI646" i="74"/>
  <c r="AJ646" i="74" s="1" a="1"/>
  <c r="AJ646" i="74" s="1"/>
  <c r="L646" i="74"/>
  <c r="M646" i="74" s="1"/>
  <c r="AI645" i="74"/>
  <c r="AJ645" i="74" s="1" a="1"/>
  <c r="AJ645" i="74" s="1"/>
  <c r="L645" i="74"/>
  <c r="M645" i="74" s="1"/>
  <c r="AI644" i="74"/>
  <c r="AJ644" i="74" s="1" a="1"/>
  <c r="AJ644" i="74" s="1"/>
  <c r="L644" i="74"/>
  <c r="M644" i="74" s="1"/>
  <c r="AI643" i="74"/>
  <c r="AJ643" i="74" s="1" a="1"/>
  <c r="AJ643" i="74" s="1"/>
  <c r="AN643" i="74" s="1"/>
  <c r="AM643" i="74" s="1"/>
  <c r="L643" i="74"/>
  <c r="M643" i="74" s="1"/>
  <c r="AI642" i="74"/>
  <c r="AJ642" i="74" s="1" a="1"/>
  <c r="AJ642" i="74" s="1"/>
  <c r="L642" i="74"/>
  <c r="M642" i="74" s="1"/>
  <c r="AI649" i="74"/>
  <c r="AJ649" i="74" s="1" a="1"/>
  <c r="AJ649" i="74" s="1"/>
  <c r="L649" i="74"/>
  <c r="M649" i="74" s="1"/>
  <c r="AI656" i="74"/>
  <c r="AJ656" i="74" s="1" a="1"/>
  <c r="AJ656" i="74" s="1"/>
  <c r="L656" i="74"/>
  <c r="M656" i="74" s="1"/>
  <c r="AI655" i="74"/>
  <c r="AJ655" i="74" s="1" a="1"/>
  <c r="AJ655" i="74" s="1"/>
  <c r="AN655" i="74" s="1"/>
  <c r="AM655" i="74" s="1"/>
  <c r="L655" i="74"/>
  <c r="M655" i="74" s="1"/>
  <c r="AI654" i="74"/>
  <c r="AJ654" i="74" s="1" a="1"/>
  <c r="AJ654" i="74" s="1"/>
  <c r="L654" i="74"/>
  <c r="M654" i="74" s="1"/>
  <c r="AI653" i="74"/>
  <c r="AJ653" i="74" s="1" a="1"/>
  <c r="AJ653" i="74" s="1"/>
  <c r="L653" i="74"/>
  <c r="M653" i="74" s="1"/>
  <c r="AI652" i="74"/>
  <c r="AJ652" i="74" s="1" a="1"/>
  <c r="AJ652" i="74" s="1"/>
  <c r="L652" i="74"/>
  <c r="M652" i="74" s="1"/>
  <c r="AI651" i="74"/>
  <c r="AJ651" i="74" s="1" a="1"/>
  <c r="AJ651" i="74" s="1"/>
  <c r="L651" i="74"/>
  <c r="M651" i="74" s="1"/>
  <c r="AI650" i="74"/>
  <c r="AJ650" i="74" s="1" a="1"/>
  <c r="AJ650" i="74" s="1"/>
  <c r="L650" i="74"/>
  <c r="M650" i="74" s="1"/>
  <c r="L350" i="74" l="1"/>
  <c r="M350" i="74" s="1"/>
  <c r="J258" i="74"/>
  <c r="M258" i="74" s="1"/>
  <c r="AN352" i="74"/>
  <c r="AM352" i="74" s="1"/>
  <c r="AL352" i="74"/>
  <c r="AO352" i="74" s="1"/>
  <c r="AK352" i="74"/>
  <c r="AN350" i="74"/>
  <c r="AM350" i="74" s="1"/>
  <c r="AL350" i="74"/>
  <c r="AO350" i="74" s="1"/>
  <c r="AK350" i="74"/>
  <c r="AN639" i="74"/>
  <c r="AM639" i="74" s="1"/>
  <c r="AL639" i="74"/>
  <c r="AO639" i="74" s="1"/>
  <c r="AK639" i="74"/>
  <c r="I72" i="74"/>
  <c r="M72" i="74" s="1"/>
  <c r="M73" i="74"/>
  <c r="AN71" i="74"/>
  <c r="AM71" i="74" s="1"/>
  <c r="AL71" i="74"/>
  <c r="AO71" i="74" s="1"/>
  <c r="AK71" i="74"/>
  <c r="AN70" i="74"/>
  <c r="AM70" i="74" s="1"/>
  <c r="AL70" i="74"/>
  <c r="AO70" i="74" s="1"/>
  <c r="AK70" i="74"/>
  <c r="AN72" i="74"/>
  <c r="AM72" i="74" s="1"/>
  <c r="AK72" i="74"/>
  <c r="AL72" i="74"/>
  <c r="AO72" i="74" s="1"/>
  <c r="AN69" i="74"/>
  <c r="AM69" i="74" s="1"/>
  <c r="AL69" i="74"/>
  <c r="AO69" i="74" s="1"/>
  <c r="AK69" i="74"/>
  <c r="AN73" i="74"/>
  <c r="AM73" i="74" s="1"/>
  <c r="AL73" i="74"/>
  <c r="AO73" i="74" s="1"/>
  <c r="AK73" i="74"/>
  <c r="AN305" i="74"/>
  <c r="AM305" i="74" s="1"/>
  <c r="AL305" i="74"/>
  <c r="AO305" i="74" s="1"/>
  <c r="AK305" i="74"/>
  <c r="AN258" i="74"/>
  <c r="AM258" i="74" s="1"/>
  <c r="AL258" i="74"/>
  <c r="AO258" i="74" s="1"/>
  <c r="AK258" i="74"/>
  <c r="AN307" i="74"/>
  <c r="AM307" i="74" s="1"/>
  <c r="AL307" i="74"/>
  <c r="AO307" i="74" s="1"/>
  <c r="AK307" i="74"/>
  <c r="AN640" i="74"/>
  <c r="AM640" i="74" s="1"/>
  <c r="AL640" i="74"/>
  <c r="AO640" i="74" s="1"/>
  <c r="AK640" i="74"/>
  <c r="AN641" i="74"/>
  <c r="AM641" i="74" s="1"/>
  <c r="AL641" i="74"/>
  <c r="AO641" i="74" s="1"/>
  <c r="AK641" i="74"/>
  <c r="AL645" i="74"/>
  <c r="AO645" i="74" s="1"/>
  <c r="AK645" i="74"/>
  <c r="AN645" i="74"/>
  <c r="AM645" i="74" s="1"/>
  <c r="AK646" i="74"/>
  <c r="AL646" i="74"/>
  <c r="AO646" i="74" s="1"/>
  <c r="AN646" i="74"/>
  <c r="AM646" i="74" s="1"/>
  <c r="AK642" i="74"/>
  <c r="AL642" i="74"/>
  <c r="AO642" i="74" s="1"/>
  <c r="AN642" i="74"/>
  <c r="AM642" i="74" s="1"/>
  <c r="AN647" i="74"/>
  <c r="AM647" i="74" s="1"/>
  <c r="AL647" i="74"/>
  <c r="AO647" i="74" s="1"/>
  <c r="AK647" i="74"/>
  <c r="AN644" i="74"/>
  <c r="AM644" i="74" s="1"/>
  <c r="AL644" i="74"/>
  <c r="AO644" i="74" s="1"/>
  <c r="AK644" i="74"/>
  <c r="AN648" i="74"/>
  <c r="AM648" i="74" s="1"/>
  <c r="AL648" i="74"/>
  <c r="AO648" i="74" s="1"/>
  <c r="AK648" i="74"/>
  <c r="AK643" i="74"/>
  <c r="AL643" i="74"/>
  <c r="AO643" i="74" s="1"/>
  <c r="AN649" i="74"/>
  <c r="AM649" i="74" s="1"/>
  <c r="AL649" i="74"/>
  <c r="AO649" i="74" s="1"/>
  <c r="AK649" i="74"/>
  <c r="AK654" i="74"/>
  <c r="AL654" i="74"/>
  <c r="AO654" i="74" s="1"/>
  <c r="AN654" i="74"/>
  <c r="AM654" i="74" s="1"/>
  <c r="AL650" i="74"/>
  <c r="AO650" i="74" s="1"/>
  <c r="AK650" i="74"/>
  <c r="AN650" i="74"/>
  <c r="AM650" i="74" s="1"/>
  <c r="AN652" i="74"/>
  <c r="AM652" i="74" s="1"/>
  <c r="AL652" i="74"/>
  <c r="AO652" i="74" s="1"/>
  <c r="AK652" i="74"/>
  <c r="AN651" i="74"/>
  <c r="AM651" i="74" s="1"/>
  <c r="AL651" i="74"/>
  <c r="AO651" i="74" s="1"/>
  <c r="AK651" i="74"/>
  <c r="AL653" i="74"/>
  <c r="AO653" i="74" s="1"/>
  <c r="AK653" i="74"/>
  <c r="AN653" i="74"/>
  <c r="AM653" i="74" s="1"/>
  <c r="AN656" i="74"/>
  <c r="AM656" i="74" s="1"/>
  <c r="AL656" i="74"/>
  <c r="AO656" i="74" s="1"/>
  <c r="AK656" i="74"/>
  <c r="AK655" i="74"/>
  <c r="AL655" i="74"/>
  <c r="AO655" i="74" s="1"/>
  <c r="G406" i="74" l="1"/>
  <c r="H406" i="74"/>
  <c r="AI406" i="74"/>
  <c r="AJ406" i="74" s="1" a="1"/>
  <c r="AJ406" i="74" s="1"/>
  <c r="AI419" i="74"/>
  <c r="AJ419" i="74" s="1" a="1"/>
  <c r="AJ419" i="74" s="1"/>
  <c r="H419" i="74"/>
  <c r="K419" i="74" s="1"/>
  <c r="G419" i="74"/>
  <c r="AI657" i="74"/>
  <c r="AJ657" i="74" s="1" a="1"/>
  <c r="AJ657" i="74" s="1"/>
  <c r="H657" i="74"/>
  <c r="L657" i="74" s="1"/>
  <c r="M657" i="74" s="1"/>
  <c r="G657" i="74"/>
  <c r="AI658" i="74"/>
  <c r="AJ658" i="74" s="1" a="1"/>
  <c r="AJ658" i="74" s="1"/>
  <c r="H658" i="74"/>
  <c r="L658" i="74" s="1"/>
  <c r="M658" i="74" s="1"/>
  <c r="G658" i="74"/>
  <c r="AI659" i="74"/>
  <c r="AJ659" i="74" s="1" a="1"/>
  <c r="AJ659" i="74" s="1"/>
  <c r="H659" i="74"/>
  <c r="L659" i="74" s="1"/>
  <c r="M659" i="74" s="1"/>
  <c r="G659" i="74"/>
  <c r="AI662" i="74"/>
  <c r="AJ662" i="74" s="1" a="1"/>
  <c r="AJ662" i="74" s="1"/>
  <c r="H662" i="74"/>
  <c r="L662" i="74" s="1"/>
  <c r="M662" i="74" s="1"/>
  <c r="G662" i="74"/>
  <c r="AI661" i="74"/>
  <c r="AJ661" i="74" s="1" a="1"/>
  <c r="AJ661" i="74" s="1"/>
  <c r="H661" i="74"/>
  <c r="L661" i="74" s="1"/>
  <c r="M661" i="74" s="1"/>
  <c r="G661" i="74"/>
  <c r="AI660" i="74"/>
  <c r="AJ660" i="74" s="1" a="1"/>
  <c r="AJ660" i="74" s="1"/>
  <c r="H660" i="74"/>
  <c r="L660" i="74" s="1"/>
  <c r="M660" i="74" s="1"/>
  <c r="G660" i="74"/>
  <c r="AI663" i="74"/>
  <c r="AJ663" i="74" s="1" a="1"/>
  <c r="AJ663" i="74" s="1"/>
  <c r="H663" i="74"/>
  <c r="L663" i="74" s="1"/>
  <c r="M663" i="74" s="1"/>
  <c r="G663" i="74"/>
  <c r="AI664" i="74"/>
  <c r="AJ664" i="74" s="1" a="1"/>
  <c r="AJ664" i="74" s="1"/>
  <c r="H664" i="74"/>
  <c r="L664" i="74" s="1"/>
  <c r="M664" i="74" s="1"/>
  <c r="G664" i="74"/>
  <c r="AI665" i="74"/>
  <c r="AJ665" i="74" s="1" a="1"/>
  <c r="AJ665" i="74" s="1"/>
  <c r="H665" i="74"/>
  <c r="L665" i="74" s="1"/>
  <c r="M665" i="74" s="1"/>
  <c r="G665" i="74"/>
  <c r="AI667" i="74"/>
  <c r="AJ667" i="74" s="1" a="1"/>
  <c r="AJ667" i="74" s="1"/>
  <c r="H667" i="74"/>
  <c r="K667" i="74" s="1"/>
  <c r="M667" i="74" s="1"/>
  <c r="G667" i="74"/>
  <c r="AI666" i="74"/>
  <c r="AJ666" i="74" s="1" a="1"/>
  <c r="AJ666" i="74" s="1"/>
  <c r="H666" i="74"/>
  <c r="K666" i="74" s="1"/>
  <c r="M666" i="74" s="1"/>
  <c r="G666" i="74"/>
  <c r="H86" i="74"/>
  <c r="J86" i="74" s="1"/>
  <c r="G86" i="74"/>
  <c r="H88" i="74"/>
  <c r="J88" i="74" s="1"/>
  <c r="G88" i="74"/>
  <c r="H44" i="74"/>
  <c r="K44" i="74" s="1"/>
  <c r="G44" i="74"/>
  <c r="H23" i="74"/>
  <c r="J23" i="74" s="1"/>
  <c r="G23" i="74"/>
  <c r="H458" i="74"/>
  <c r="K458" i="74" s="1"/>
  <c r="G458" i="74"/>
  <c r="H457" i="74"/>
  <c r="K457" i="74" s="1"/>
  <c r="G457" i="74"/>
  <c r="H460" i="74"/>
  <c r="G460" i="74"/>
  <c r="H480" i="74"/>
  <c r="K480" i="74" s="1"/>
  <c r="G480" i="74"/>
  <c r="H483" i="74"/>
  <c r="G483" i="74"/>
  <c r="H484" i="74"/>
  <c r="G484" i="74"/>
  <c r="H485" i="74"/>
  <c r="G485" i="74"/>
  <c r="G18" i="74"/>
  <c r="H18" i="74"/>
  <c r="G22" i="74"/>
  <c r="H22" i="74"/>
  <c r="L22" i="74" s="1"/>
  <c r="G35" i="74"/>
  <c r="H35" i="74"/>
  <c r="G74" i="74"/>
  <c r="H74" i="74"/>
  <c r="G81" i="74"/>
  <c r="H81" i="74"/>
  <c r="AI669" i="74"/>
  <c r="AJ669" i="74" s="1" a="1"/>
  <c r="AJ669" i="74" s="1"/>
  <c r="H669" i="74"/>
  <c r="L669" i="74" s="1"/>
  <c r="M669" i="74" s="1"/>
  <c r="G669" i="74"/>
  <c r="AI668" i="74"/>
  <c r="AJ668" i="74" s="1" a="1"/>
  <c r="AJ668" i="74" s="1"/>
  <c r="H668" i="74"/>
  <c r="L668" i="74" s="1"/>
  <c r="M668" i="74" s="1"/>
  <c r="G668" i="74"/>
  <c r="H423" i="74"/>
  <c r="I423" i="74" s="1"/>
  <c r="G423" i="74"/>
  <c r="H421" i="74"/>
  <c r="K421" i="74" s="1"/>
  <c r="G421" i="74"/>
  <c r="H409" i="74"/>
  <c r="K409" i="74" s="1"/>
  <c r="G409" i="74"/>
  <c r="H408" i="74"/>
  <c r="K408" i="74" s="1"/>
  <c r="G408" i="74"/>
  <c r="H407" i="74"/>
  <c r="K407" i="74" s="1"/>
  <c r="G407" i="74"/>
  <c r="H405" i="74"/>
  <c r="K405" i="74" s="1"/>
  <c r="G405" i="74"/>
  <c r="H404" i="74"/>
  <c r="K404" i="74" s="1"/>
  <c r="G404" i="74"/>
  <c r="H403" i="74"/>
  <c r="K403" i="74" s="1"/>
  <c r="G403" i="74"/>
  <c r="H402" i="74"/>
  <c r="K402" i="74" s="1"/>
  <c r="G402" i="74"/>
  <c r="H401" i="74"/>
  <c r="K401" i="74" s="1"/>
  <c r="G401" i="74"/>
  <c r="H400" i="74"/>
  <c r="K400" i="74" s="1"/>
  <c r="G400" i="74"/>
  <c r="H399" i="74"/>
  <c r="K399" i="74" s="1"/>
  <c r="G399" i="74"/>
  <c r="AI670" i="74"/>
  <c r="AJ670" i="74" s="1" a="1"/>
  <c r="AJ670" i="74" s="1"/>
  <c r="L670" i="74"/>
  <c r="M670" i="74" s="1"/>
  <c r="AI671" i="74"/>
  <c r="AJ671" i="74" s="1" a="1"/>
  <c r="AJ671" i="74" s="1"/>
  <c r="L671" i="74"/>
  <c r="M671" i="74" s="1"/>
  <c r="H349" i="74"/>
  <c r="K349" i="74" s="1"/>
  <c r="G349" i="74"/>
  <c r="H348" i="74"/>
  <c r="K348" i="74" s="1"/>
  <c r="G348" i="74"/>
  <c r="H347" i="74"/>
  <c r="K347" i="74" s="1"/>
  <c r="G347" i="74"/>
  <c r="H346" i="74"/>
  <c r="K346" i="74" s="1"/>
  <c r="G346" i="74"/>
  <c r="H219" i="74"/>
  <c r="K219" i="74" s="1"/>
  <c r="G219" i="74"/>
  <c r="AI672" i="74"/>
  <c r="AJ672" i="74" s="1" a="1"/>
  <c r="AJ672" i="74" s="1"/>
  <c r="L672" i="74"/>
  <c r="M672" i="74" s="1"/>
  <c r="AI673" i="74"/>
  <c r="AJ673" i="74" s="1" a="1"/>
  <c r="AJ673" i="74" s="1"/>
  <c r="H673" i="74"/>
  <c r="L673" i="74" s="1"/>
  <c r="M673" i="74" s="1"/>
  <c r="G673" i="74"/>
  <c r="AI320" i="74"/>
  <c r="AJ320" i="74" s="1" a="1"/>
  <c r="AJ320" i="74" s="1"/>
  <c r="H320" i="74"/>
  <c r="K320" i="74" s="1"/>
  <c r="M320" i="74" s="1"/>
  <c r="G320" i="74"/>
  <c r="AI322" i="74"/>
  <c r="AJ322" i="74" s="1" a="1"/>
  <c r="AJ322" i="74" s="1"/>
  <c r="H322" i="74"/>
  <c r="G322" i="74"/>
  <c r="AI280" i="74"/>
  <c r="AJ280" i="74" s="1" a="1"/>
  <c r="AJ280" i="74" s="1"/>
  <c r="H280" i="74"/>
  <c r="K280" i="74" s="1"/>
  <c r="M280" i="74" s="1"/>
  <c r="G280" i="74"/>
  <c r="AI279" i="74"/>
  <c r="AJ279" i="74" s="1" a="1"/>
  <c r="AJ279" i="74" s="1"/>
  <c r="H279" i="74"/>
  <c r="G279" i="74"/>
  <c r="AI273" i="74"/>
  <c r="AJ273" i="74" s="1" a="1"/>
  <c r="AJ273" i="74" s="1"/>
  <c r="H273" i="74"/>
  <c r="J273" i="74" s="1"/>
  <c r="M273" i="74" s="1"/>
  <c r="G273" i="74"/>
  <c r="J279" i="74" l="1"/>
  <c r="M279" i="74" s="1"/>
  <c r="J322" i="74"/>
  <c r="M322" i="74" s="1"/>
  <c r="L460" i="74"/>
  <c r="M460" i="74" s="1"/>
  <c r="K406" i="74"/>
  <c r="M406" i="74" s="1"/>
  <c r="AL406" i="74"/>
  <c r="AO406" i="74" s="1"/>
  <c r="AN406" i="74"/>
  <c r="AM406" i="74" s="1"/>
  <c r="AK406" i="74"/>
  <c r="M419" i="74"/>
  <c r="AN419" i="74"/>
  <c r="AM419" i="74" s="1"/>
  <c r="AL419" i="74"/>
  <c r="AO419" i="74" s="1"/>
  <c r="AK419" i="74"/>
  <c r="AN657" i="74"/>
  <c r="AM657" i="74" s="1"/>
  <c r="AL657" i="74"/>
  <c r="AO657" i="74" s="1"/>
  <c r="AK657" i="74"/>
  <c r="AN658" i="74"/>
  <c r="AM658" i="74" s="1"/>
  <c r="AL658" i="74"/>
  <c r="AO658" i="74" s="1"/>
  <c r="AK658" i="74"/>
  <c r="AN659" i="74"/>
  <c r="AM659" i="74" s="1"/>
  <c r="AL659" i="74"/>
  <c r="AO659" i="74" s="1"/>
  <c r="AK659" i="74"/>
  <c r="AN660" i="74"/>
  <c r="AM660" i="74" s="1"/>
  <c r="AL660" i="74"/>
  <c r="AO660" i="74" s="1"/>
  <c r="AK660" i="74"/>
  <c r="AK661" i="74"/>
  <c r="AL661" i="74"/>
  <c r="AO661" i="74" s="1"/>
  <c r="AN661" i="74"/>
  <c r="AM661" i="74" s="1"/>
  <c r="AN662" i="74"/>
  <c r="AM662" i="74" s="1"/>
  <c r="AL662" i="74"/>
  <c r="AO662" i="74" s="1"/>
  <c r="AK662" i="74"/>
  <c r="AN663" i="74"/>
  <c r="AM663" i="74" s="1"/>
  <c r="AL663" i="74"/>
  <c r="AO663" i="74" s="1"/>
  <c r="AK663" i="74"/>
  <c r="AN664" i="74"/>
  <c r="AM664" i="74" s="1"/>
  <c r="AL664" i="74"/>
  <c r="AO664" i="74" s="1"/>
  <c r="AK664" i="74"/>
  <c r="AN665" i="74"/>
  <c r="AM665" i="74" s="1"/>
  <c r="AL665" i="74"/>
  <c r="AO665" i="74" s="1"/>
  <c r="AK665" i="74"/>
  <c r="AK666" i="74"/>
  <c r="AL666" i="74"/>
  <c r="AO666" i="74" s="1"/>
  <c r="AN666" i="74"/>
  <c r="AM666" i="74" s="1"/>
  <c r="AN667" i="74"/>
  <c r="AM667" i="74" s="1"/>
  <c r="AL667" i="74"/>
  <c r="AO667" i="74" s="1"/>
  <c r="AK667" i="74"/>
  <c r="AK668" i="74"/>
  <c r="AL668" i="74"/>
  <c r="AO668" i="74" s="1"/>
  <c r="AN668" i="74"/>
  <c r="AM668" i="74" s="1"/>
  <c r="AN669" i="74"/>
  <c r="AM669" i="74" s="1"/>
  <c r="AL669" i="74"/>
  <c r="AO669" i="74" s="1"/>
  <c r="AK669" i="74"/>
  <c r="AN670" i="74"/>
  <c r="AM670" i="74" s="1"/>
  <c r="AL670" i="74"/>
  <c r="AO670" i="74" s="1"/>
  <c r="AK670" i="74"/>
  <c r="AN671" i="74"/>
  <c r="AM671" i="74" s="1"/>
  <c r="AL671" i="74"/>
  <c r="AO671" i="74" s="1"/>
  <c r="AK671" i="74"/>
  <c r="AN672" i="74"/>
  <c r="AM672" i="74" s="1"/>
  <c r="AL672" i="74"/>
  <c r="AO672" i="74" s="1"/>
  <c r="AK672" i="74"/>
  <c r="AN673" i="74"/>
  <c r="AM673" i="74" s="1"/>
  <c r="AL673" i="74"/>
  <c r="AO673" i="74" s="1"/>
  <c r="AK673" i="74"/>
  <c r="AK320" i="74"/>
  <c r="AN320" i="74"/>
  <c r="AM320" i="74" s="1"/>
  <c r="AL320" i="74"/>
  <c r="AO320" i="74" s="1"/>
  <c r="AN322" i="74"/>
  <c r="AM322" i="74" s="1"/>
  <c r="AL322" i="74"/>
  <c r="AO322" i="74" s="1"/>
  <c r="AK322" i="74"/>
  <c r="AN280" i="74"/>
  <c r="AM280" i="74" s="1"/>
  <c r="AL280" i="74"/>
  <c r="AO280" i="74" s="1"/>
  <c r="AK280" i="74"/>
  <c r="AN279" i="74"/>
  <c r="AM279" i="74" s="1"/>
  <c r="AL279" i="74"/>
  <c r="AO279" i="74" s="1"/>
  <c r="AK279" i="74"/>
  <c r="AN273" i="74"/>
  <c r="AM273" i="74" s="1"/>
  <c r="AK273" i="74"/>
  <c r="AL273" i="74"/>
  <c r="AO273" i="74" s="1"/>
  <c r="F261" i="74" l="1"/>
  <c r="AI260" i="74"/>
  <c r="AJ260" i="74" s="1" a="1"/>
  <c r="AJ260" i="74" s="1"/>
  <c r="H260" i="74"/>
  <c r="G260" i="74"/>
  <c r="I260" i="74" l="1"/>
  <c r="M260" i="74" s="1"/>
  <c r="AN260" i="74"/>
  <c r="AM260" i="74" s="1"/>
  <c r="AL260" i="74"/>
  <c r="AO260" i="74" s="1"/>
  <c r="AK260" i="74"/>
  <c r="AI328" i="74" l="1"/>
  <c r="AJ328" i="74" s="1" a="1"/>
  <c r="AJ328" i="74" s="1"/>
  <c r="H328" i="74"/>
  <c r="G328" i="74"/>
  <c r="F325" i="74"/>
  <c r="AI324" i="74"/>
  <c r="AJ324" i="74" s="1" a="1"/>
  <c r="AJ324" i="74" s="1"/>
  <c r="H324" i="74"/>
  <c r="J324" i="74" s="1"/>
  <c r="G324" i="74"/>
  <c r="F283" i="74"/>
  <c r="AI282" i="74"/>
  <c r="AJ282" i="74" s="1" a="1"/>
  <c r="AJ282" i="74" s="1"/>
  <c r="H282" i="74"/>
  <c r="J282" i="74" s="1"/>
  <c r="G282" i="74"/>
  <c r="F181" i="74"/>
  <c r="AI180" i="74"/>
  <c r="AJ180" i="74" s="1" a="1"/>
  <c r="AJ180" i="74" s="1"/>
  <c r="H180" i="74"/>
  <c r="I180" i="74" s="1"/>
  <c r="G180" i="74"/>
  <c r="F167" i="74"/>
  <c r="AI166" i="74"/>
  <c r="AJ166" i="74" s="1" a="1"/>
  <c r="AJ166" i="74" s="1"/>
  <c r="H166" i="74"/>
  <c r="L166" i="74" s="1"/>
  <c r="G166" i="74"/>
  <c r="J328" i="74" l="1"/>
  <c r="M328" i="74" s="1"/>
  <c r="AN328" i="74"/>
  <c r="AM328" i="74" s="1"/>
  <c r="AL328" i="74"/>
  <c r="AO328" i="74" s="1"/>
  <c r="AK328" i="74"/>
  <c r="M324" i="74"/>
  <c r="AN324" i="74"/>
  <c r="AM324" i="74" s="1"/>
  <c r="AL324" i="74"/>
  <c r="AO324" i="74" s="1"/>
  <c r="AK324" i="74"/>
  <c r="M282" i="74"/>
  <c r="AN282" i="74"/>
  <c r="AM282" i="74" s="1"/>
  <c r="AL282" i="74"/>
  <c r="AO282" i="74" s="1"/>
  <c r="AK282" i="74"/>
  <c r="M180" i="74"/>
  <c r="AL180" i="74"/>
  <c r="AO180" i="74" s="1"/>
  <c r="AN180" i="74"/>
  <c r="AM180" i="74" s="1"/>
  <c r="AK180" i="74"/>
  <c r="M166" i="74"/>
  <c r="AN166" i="74"/>
  <c r="AM166" i="74" s="1"/>
  <c r="AL166" i="74"/>
  <c r="AO166" i="74" s="1"/>
  <c r="AK166" i="74"/>
  <c r="AI498" i="74" l="1"/>
  <c r="AJ498" i="74" s="1" a="1"/>
  <c r="AJ498" i="74" s="1"/>
  <c r="H498" i="74"/>
  <c r="J498" i="74" s="1"/>
  <c r="G498" i="74"/>
  <c r="AI215" i="74"/>
  <c r="AJ215" i="74" s="1" a="1"/>
  <c r="AJ215" i="74" s="1"/>
  <c r="H215" i="74"/>
  <c r="I215" i="74" s="1"/>
  <c r="G215" i="74"/>
  <c r="AI210" i="74"/>
  <c r="AJ210" i="74" s="1" a="1"/>
  <c r="AJ210" i="74" s="1"/>
  <c r="H210" i="74"/>
  <c r="I210" i="74" s="1"/>
  <c r="G210" i="74"/>
  <c r="F189" i="74"/>
  <c r="AI188" i="74"/>
  <c r="AJ188" i="74" s="1" a="1"/>
  <c r="AJ188" i="74" s="1"/>
  <c r="H188" i="74"/>
  <c r="J188" i="74" s="1"/>
  <c r="G188" i="74"/>
  <c r="AI472" i="74"/>
  <c r="AJ472" i="74" s="1" a="1"/>
  <c r="AJ472" i="74" s="1"/>
  <c r="H472" i="74"/>
  <c r="G472" i="74"/>
  <c r="AI612" i="74"/>
  <c r="AJ612" i="74" s="1" a="1"/>
  <c r="AJ612" i="74" s="1"/>
  <c r="H612" i="74"/>
  <c r="L612" i="74" s="1"/>
  <c r="M612" i="74" s="1"/>
  <c r="G612" i="74"/>
  <c r="AI611" i="74"/>
  <c r="AJ611" i="74" s="1" a="1"/>
  <c r="AJ611" i="74" s="1"/>
  <c r="H611" i="74"/>
  <c r="L611" i="74" s="1"/>
  <c r="M611" i="74" s="1"/>
  <c r="G611" i="74"/>
  <c r="AI674" i="74"/>
  <c r="AJ674" i="74" s="1" a="1"/>
  <c r="AJ674" i="74" s="1"/>
  <c r="H674" i="74"/>
  <c r="L674" i="74" s="1"/>
  <c r="M674" i="74" s="1"/>
  <c r="G674" i="74"/>
  <c r="AI676" i="74"/>
  <c r="AJ676" i="74" s="1" a="1"/>
  <c r="AJ676" i="74" s="1"/>
  <c r="H676" i="74"/>
  <c r="L676" i="74" s="1"/>
  <c r="M676" i="74" s="1"/>
  <c r="G676" i="74"/>
  <c r="AI675" i="74"/>
  <c r="AJ675" i="74" s="1" a="1"/>
  <c r="AJ675" i="74" s="1"/>
  <c r="H675" i="74"/>
  <c r="L675" i="74" s="1"/>
  <c r="M675" i="74" s="1"/>
  <c r="G675" i="74"/>
  <c r="AI677" i="74"/>
  <c r="AJ677" i="74" s="1" a="1"/>
  <c r="AJ677" i="74" s="1"/>
  <c r="H677" i="74"/>
  <c r="L677" i="74" s="1"/>
  <c r="M677" i="74" s="1"/>
  <c r="G677" i="74"/>
  <c r="AI678" i="74"/>
  <c r="AJ678" i="74" s="1" a="1"/>
  <c r="AJ678" i="74" s="1"/>
  <c r="H678" i="74"/>
  <c r="L678" i="74" s="1"/>
  <c r="M678" i="74" s="1"/>
  <c r="G678" i="74"/>
  <c r="AI679" i="74"/>
  <c r="AJ679" i="74" s="1" a="1"/>
  <c r="AJ679" i="74" s="1"/>
  <c r="H679" i="74"/>
  <c r="L679" i="74" s="1"/>
  <c r="M679" i="74" s="1"/>
  <c r="G679" i="74"/>
  <c r="AI685" i="74"/>
  <c r="AJ685" i="74" s="1" a="1"/>
  <c r="AJ685" i="74" s="1"/>
  <c r="H685" i="74"/>
  <c r="L685" i="74" s="1"/>
  <c r="M685" i="74" s="1"/>
  <c r="G685" i="74"/>
  <c r="AI684" i="74"/>
  <c r="AJ684" i="74" s="1" a="1"/>
  <c r="AJ684" i="74" s="1"/>
  <c r="H684" i="74"/>
  <c r="L684" i="74" s="1"/>
  <c r="M684" i="74" s="1"/>
  <c r="G684" i="74"/>
  <c r="AI683" i="74"/>
  <c r="AJ683" i="74" s="1" a="1"/>
  <c r="AJ683" i="74" s="1"/>
  <c r="H683" i="74"/>
  <c r="L683" i="74" s="1"/>
  <c r="M683" i="74" s="1"/>
  <c r="G683" i="74"/>
  <c r="AI682" i="74"/>
  <c r="AJ682" i="74" s="1" a="1"/>
  <c r="AJ682" i="74" s="1"/>
  <c r="H682" i="74"/>
  <c r="L682" i="74" s="1"/>
  <c r="M682" i="74" s="1"/>
  <c r="G682" i="74"/>
  <c r="AI681" i="74"/>
  <c r="AJ681" i="74" s="1" a="1"/>
  <c r="AJ681" i="74" s="1"/>
  <c r="H681" i="74"/>
  <c r="L681" i="74" s="1"/>
  <c r="M681" i="74" s="1"/>
  <c r="G681" i="74"/>
  <c r="AI680" i="74"/>
  <c r="AJ680" i="74" s="1" a="1"/>
  <c r="AJ680" i="74" s="1"/>
  <c r="H680" i="74"/>
  <c r="L680" i="74" s="1"/>
  <c r="M680" i="74" s="1"/>
  <c r="G680" i="74"/>
  <c r="AI687" i="74"/>
  <c r="AJ687" i="74" s="1" a="1"/>
  <c r="AJ687" i="74" s="1"/>
  <c r="H687" i="74"/>
  <c r="L687" i="74" s="1"/>
  <c r="M687" i="74" s="1"/>
  <c r="G687" i="74"/>
  <c r="AI686" i="74"/>
  <c r="AJ686" i="74" s="1" a="1"/>
  <c r="AJ686" i="74" s="1"/>
  <c r="H686" i="74"/>
  <c r="L686" i="74" s="1"/>
  <c r="M686" i="74" s="1"/>
  <c r="G686" i="74"/>
  <c r="AI698" i="74"/>
  <c r="AJ698" i="74" s="1" a="1"/>
  <c r="AJ698" i="74" s="1"/>
  <c r="H698" i="74"/>
  <c r="K698" i="74" s="1"/>
  <c r="M698" i="74" s="1"/>
  <c r="G698" i="74"/>
  <c r="AI697" i="74"/>
  <c r="AJ697" i="74" s="1" a="1"/>
  <c r="AJ697" i="74" s="1"/>
  <c r="F697" i="74"/>
  <c r="H697" i="74" s="1"/>
  <c r="K697" i="74" s="1"/>
  <c r="M697" i="74" s="1"/>
  <c r="AI688" i="74"/>
  <c r="AJ688" i="74" s="1" a="1"/>
  <c r="AJ688" i="74" s="1"/>
  <c r="H688" i="74"/>
  <c r="L688" i="74" s="1"/>
  <c r="M688" i="74" s="1"/>
  <c r="G688" i="74"/>
  <c r="AI689" i="74"/>
  <c r="AJ689" i="74" s="1" a="1"/>
  <c r="AJ689" i="74" s="1"/>
  <c r="H689" i="74"/>
  <c r="L689" i="74" s="1"/>
  <c r="M689" i="74" s="1"/>
  <c r="G689" i="74"/>
  <c r="AI690" i="74"/>
  <c r="AJ690" i="74" s="1" a="1"/>
  <c r="AJ690" i="74" s="1"/>
  <c r="H690" i="74"/>
  <c r="L690" i="74" s="1"/>
  <c r="M690" i="74" s="1"/>
  <c r="G690" i="74"/>
  <c r="AI691" i="74"/>
  <c r="AJ691" i="74" s="1" a="1"/>
  <c r="AJ691" i="74" s="1"/>
  <c r="H691" i="74"/>
  <c r="L691" i="74" s="1"/>
  <c r="M691" i="74" s="1"/>
  <c r="G691" i="74"/>
  <c r="AI692" i="74"/>
  <c r="AJ692" i="74" s="1" a="1"/>
  <c r="AJ692" i="74" s="1"/>
  <c r="H692" i="74"/>
  <c r="L692" i="74" s="1"/>
  <c r="M692" i="74" s="1"/>
  <c r="G692" i="74"/>
  <c r="M498" i="74" l="1"/>
  <c r="AN498" i="74"/>
  <c r="AM498" i="74" s="1"/>
  <c r="AL498" i="74"/>
  <c r="AO498" i="74" s="1"/>
  <c r="AK498" i="74"/>
  <c r="M215" i="74"/>
  <c r="AN215" i="74"/>
  <c r="AM215" i="74" s="1"/>
  <c r="AL215" i="74"/>
  <c r="AO215" i="74" s="1"/>
  <c r="AK215" i="74"/>
  <c r="M210" i="74"/>
  <c r="AN210" i="74"/>
  <c r="AM210" i="74" s="1"/>
  <c r="AL210" i="74"/>
  <c r="AO210" i="74" s="1"/>
  <c r="AK210" i="74"/>
  <c r="M188" i="74"/>
  <c r="AN188" i="74"/>
  <c r="AM188" i="74" s="1"/>
  <c r="AL188" i="74"/>
  <c r="AO188" i="74" s="1"/>
  <c r="AK188" i="74"/>
  <c r="I472" i="74"/>
  <c r="M472" i="74" s="1"/>
  <c r="AN472" i="74"/>
  <c r="AM472" i="74" s="1"/>
  <c r="AL472" i="74"/>
  <c r="AO472" i="74" s="1"/>
  <c r="AK472" i="74"/>
  <c r="AN612" i="74"/>
  <c r="AM612" i="74" s="1"/>
  <c r="AL612" i="74"/>
  <c r="AO612" i="74" s="1"/>
  <c r="AK612" i="74"/>
  <c r="AN611" i="74"/>
  <c r="AM611" i="74" s="1"/>
  <c r="AL611" i="74"/>
  <c r="AO611" i="74" s="1"/>
  <c r="AK611" i="74"/>
  <c r="AN674" i="74"/>
  <c r="AM674" i="74" s="1"/>
  <c r="AL674" i="74"/>
  <c r="AO674" i="74" s="1"/>
  <c r="AK674" i="74"/>
  <c r="AK675" i="74"/>
  <c r="AN675" i="74"/>
  <c r="AM675" i="74" s="1"/>
  <c r="AL675" i="74"/>
  <c r="AO675" i="74" s="1"/>
  <c r="AN676" i="74"/>
  <c r="AM676" i="74" s="1"/>
  <c r="AL676" i="74"/>
  <c r="AO676" i="74" s="1"/>
  <c r="AK676" i="74"/>
  <c r="AN677" i="74"/>
  <c r="AM677" i="74" s="1"/>
  <c r="AL677" i="74"/>
  <c r="AO677" i="74" s="1"/>
  <c r="AK677" i="74"/>
  <c r="AN678" i="74"/>
  <c r="AM678" i="74" s="1"/>
  <c r="AL678" i="74"/>
  <c r="AO678" i="74" s="1"/>
  <c r="AK678" i="74"/>
  <c r="AN679" i="74"/>
  <c r="AM679" i="74" s="1"/>
  <c r="AL679" i="74"/>
  <c r="AO679" i="74" s="1"/>
  <c r="AK679" i="74"/>
  <c r="AN683" i="74"/>
  <c r="AM683" i="74" s="1"/>
  <c r="AL683" i="74"/>
  <c r="AO683" i="74" s="1"/>
  <c r="AK683" i="74"/>
  <c r="AK684" i="74"/>
  <c r="AL684" i="74"/>
  <c r="AO684" i="74" s="1"/>
  <c r="AN684" i="74"/>
  <c r="AM684" i="74" s="1"/>
  <c r="AN685" i="74"/>
  <c r="AM685" i="74" s="1"/>
  <c r="AL685" i="74"/>
  <c r="AO685" i="74" s="1"/>
  <c r="AK685" i="74"/>
  <c r="AK681" i="74"/>
  <c r="AN681" i="74"/>
  <c r="AM681" i="74" s="1"/>
  <c r="AL681" i="74"/>
  <c r="AO681" i="74" s="1"/>
  <c r="AN680" i="74"/>
  <c r="AM680" i="74" s="1"/>
  <c r="AL680" i="74"/>
  <c r="AO680" i="74" s="1"/>
  <c r="AK680" i="74"/>
  <c r="AN682" i="74"/>
  <c r="AM682" i="74" s="1"/>
  <c r="AL682" i="74"/>
  <c r="AO682" i="74" s="1"/>
  <c r="AK682" i="74"/>
  <c r="AK686" i="74"/>
  <c r="AL686" i="74"/>
  <c r="AO686" i="74" s="1"/>
  <c r="AN686" i="74"/>
  <c r="AM686" i="74" s="1"/>
  <c r="AN687" i="74"/>
  <c r="AM687" i="74" s="1"/>
  <c r="AL687" i="74"/>
  <c r="AO687" i="74" s="1"/>
  <c r="AK687" i="74"/>
  <c r="G697" i="74"/>
  <c r="AK697" i="74"/>
  <c r="AL697" i="74"/>
  <c r="AO697" i="74" s="1"/>
  <c r="AN697" i="74"/>
  <c r="AM697" i="74" s="1"/>
  <c r="AN698" i="74"/>
  <c r="AM698" i="74" s="1"/>
  <c r="AL698" i="74"/>
  <c r="AO698" i="74" s="1"/>
  <c r="AK698" i="74"/>
  <c r="AN688" i="74"/>
  <c r="AM688" i="74" s="1"/>
  <c r="AL688" i="74"/>
  <c r="AO688" i="74" s="1"/>
  <c r="AK688" i="74"/>
  <c r="AN689" i="74"/>
  <c r="AM689" i="74" s="1"/>
  <c r="AL689" i="74"/>
  <c r="AO689" i="74" s="1"/>
  <c r="AK689" i="74"/>
  <c r="AN690" i="74"/>
  <c r="AM690" i="74" s="1"/>
  <c r="AL690" i="74"/>
  <c r="AO690" i="74" s="1"/>
  <c r="AK690" i="74"/>
  <c r="AN691" i="74"/>
  <c r="AM691" i="74" s="1"/>
  <c r="AL691" i="74"/>
  <c r="AO691" i="74" s="1"/>
  <c r="AK691" i="74"/>
  <c r="AN692" i="74"/>
  <c r="AM692" i="74" s="1"/>
  <c r="AL692" i="74"/>
  <c r="AO692" i="74" s="1"/>
  <c r="AK692" i="74"/>
  <c r="AI377" i="74" l="1"/>
  <c r="AJ377" i="74" s="1" a="1"/>
  <c r="AJ377" i="74" s="1"/>
  <c r="M377" i="74"/>
  <c r="AI693" i="74"/>
  <c r="AJ693" i="74" s="1" a="1"/>
  <c r="AJ693" i="74" s="1"/>
  <c r="H693" i="74"/>
  <c r="L693" i="74" s="1"/>
  <c r="M693" i="74" s="1"/>
  <c r="G693" i="74"/>
  <c r="AI375" i="74"/>
  <c r="AJ375" i="74" s="1" a="1"/>
  <c r="AJ375" i="74" s="1"/>
  <c r="H375" i="74"/>
  <c r="L375" i="74" s="1"/>
  <c r="G375" i="74"/>
  <c r="AI376" i="74"/>
  <c r="AJ376" i="74" s="1" a="1"/>
  <c r="AJ376" i="74" s="1"/>
  <c r="H376" i="74"/>
  <c r="G376" i="74"/>
  <c r="AI374" i="74"/>
  <c r="AJ374" i="74" s="1" a="1"/>
  <c r="AJ374" i="74" s="1"/>
  <c r="H374" i="74"/>
  <c r="K374" i="74" s="1"/>
  <c r="G374" i="74"/>
  <c r="AI369" i="74"/>
  <c r="AJ369" i="74" s="1" a="1"/>
  <c r="AJ369" i="74" s="1"/>
  <c r="M369" i="74"/>
  <c r="AI694" i="74"/>
  <c r="AJ694" i="74" s="1" a="1"/>
  <c r="AJ694" i="74" s="1"/>
  <c r="H694" i="74"/>
  <c r="L694" i="74" s="1"/>
  <c r="M694" i="74" s="1"/>
  <c r="G694" i="74"/>
  <c r="K376" i="74" l="1"/>
  <c r="M376" i="74" s="1"/>
  <c r="M375" i="74"/>
  <c r="M374" i="74"/>
  <c r="AN377" i="74"/>
  <c r="AM377" i="74" s="1"/>
  <c r="AL377" i="74"/>
  <c r="AO377" i="74" s="1"/>
  <c r="AK377" i="74"/>
  <c r="AN693" i="74"/>
  <c r="AM693" i="74" s="1"/>
  <c r="AK693" i="74"/>
  <c r="AL693" i="74"/>
  <c r="AO693" i="74" s="1"/>
  <c r="AN375" i="74"/>
  <c r="AM375" i="74" s="1"/>
  <c r="AL375" i="74"/>
  <c r="AO375" i="74" s="1"/>
  <c r="AK375" i="74"/>
  <c r="AL376" i="74"/>
  <c r="AO376" i="74" s="1"/>
  <c r="AN376" i="74"/>
  <c r="AM376" i="74" s="1"/>
  <c r="AK376" i="74"/>
  <c r="AN374" i="74"/>
  <c r="AM374" i="74" s="1"/>
  <c r="AL374" i="74"/>
  <c r="AO374" i="74" s="1"/>
  <c r="AK374" i="74"/>
  <c r="AN369" i="74"/>
  <c r="AM369" i="74" s="1"/>
  <c r="AL369" i="74"/>
  <c r="AO369" i="74" s="1"/>
  <c r="AK369" i="74"/>
  <c r="AN694" i="74"/>
  <c r="AM694" i="74" s="1"/>
  <c r="AL694" i="74"/>
  <c r="AO694" i="74" s="1"/>
  <c r="AK694" i="74"/>
  <c r="AI695" i="74"/>
  <c r="AJ695" i="74" s="1" a="1"/>
  <c r="AJ695" i="74" s="1"/>
  <c r="H695" i="74"/>
  <c r="L695" i="74" s="1"/>
  <c r="M695" i="74" s="1"/>
  <c r="G695" i="74"/>
  <c r="AI696" i="74"/>
  <c r="AJ696" i="74" s="1" a="1"/>
  <c r="AJ696" i="74" s="1"/>
  <c r="F696" i="74"/>
  <c r="L424" i="74"/>
  <c r="M424" i="74" s="1"/>
  <c r="AI430" i="74"/>
  <c r="AJ430" i="74" s="1" a="1"/>
  <c r="AJ430" i="74" s="1"/>
  <c r="H430" i="74"/>
  <c r="G430" i="74"/>
  <c r="AI429" i="74"/>
  <c r="AJ429" i="74" s="1" a="1"/>
  <c r="AJ429" i="74" s="1"/>
  <c r="H429" i="74"/>
  <c r="K429" i="74" s="1"/>
  <c r="G429" i="74"/>
  <c r="AI428" i="74"/>
  <c r="AJ428" i="74" s="1" a="1"/>
  <c r="AJ428" i="74" s="1"/>
  <c r="H428" i="74"/>
  <c r="K428" i="74" s="1"/>
  <c r="G428" i="74"/>
  <c r="AI427" i="74"/>
  <c r="AJ427" i="74" s="1" a="1"/>
  <c r="AJ427" i="74" s="1"/>
  <c r="H427" i="74"/>
  <c r="G427" i="74"/>
  <c r="AI426" i="74"/>
  <c r="AJ426" i="74" s="1" a="1"/>
  <c r="AJ426" i="74" s="1"/>
  <c r="H426" i="74"/>
  <c r="K426" i="74" s="1"/>
  <c r="G426" i="74"/>
  <c r="AI425" i="74"/>
  <c r="AJ425" i="74" s="1" a="1"/>
  <c r="AJ425" i="74" s="1"/>
  <c r="H425" i="74"/>
  <c r="G425" i="74"/>
  <c r="AI424" i="74"/>
  <c r="AJ424" i="74" s="1" a="1"/>
  <c r="AJ424" i="74" s="1"/>
  <c r="AI701" i="74"/>
  <c r="AJ701" i="74" s="1" a="1"/>
  <c r="AJ701" i="74" s="1"/>
  <c r="H701" i="74"/>
  <c r="K701" i="74" s="1"/>
  <c r="M701" i="74" s="1"/>
  <c r="G701" i="74"/>
  <c r="AI700" i="74"/>
  <c r="AJ700" i="74" s="1" a="1"/>
  <c r="AJ700" i="74" s="1"/>
  <c r="H700" i="74"/>
  <c r="K700" i="74" s="1"/>
  <c r="M700" i="74" s="1"/>
  <c r="G700" i="74"/>
  <c r="AI699" i="74"/>
  <c r="AJ699" i="74" s="1" a="1"/>
  <c r="AJ699" i="74" s="1"/>
  <c r="H699" i="74"/>
  <c r="K699" i="74" s="1"/>
  <c r="M699" i="74" s="1"/>
  <c r="G699" i="74"/>
  <c r="AN695" i="74" l="1"/>
  <c r="AM695" i="74" s="1"/>
  <c r="AL695" i="74"/>
  <c r="AO695" i="74" s="1"/>
  <c r="AK695" i="74"/>
  <c r="AN696" i="74"/>
  <c r="AM696" i="74" s="1"/>
  <c r="AL696" i="74"/>
  <c r="AO696" i="74" s="1"/>
  <c r="AK696" i="74"/>
  <c r="G696" i="74"/>
  <c r="H696" i="74"/>
  <c r="L696" i="74" s="1"/>
  <c r="M696" i="74" s="1"/>
  <c r="K430" i="74"/>
  <c r="M430" i="74" s="1"/>
  <c r="K425" i="74"/>
  <c r="M425" i="74" s="1"/>
  <c r="M429" i="74"/>
  <c r="K427" i="74"/>
  <c r="M427" i="74" s="1"/>
  <c r="M428" i="74"/>
  <c r="M426" i="74"/>
  <c r="AN430" i="74"/>
  <c r="AM430" i="74" s="1"/>
  <c r="AL430" i="74"/>
  <c r="AO430" i="74" s="1"/>
  <c r="AK430" i="74"/>
  <c r="AN429" i="74"/>
  <c r="AM429" i="74" s="1"/>
  <c r="AL429" i="74"/>
  <c r="AO429" i="74" s="1"/>
  <c r="AK429" i="74"/>
  <c r="AN428" i="74"/>
  <c r="AM428" i="74" s="1"/>
  <c r="AL428" i="74"/>
  <c r="AO428" i="74" s="1"/>
  <c r="AK428" i="74"/>
  <c r="AN427" i="74"/>
  <c r="AM427" i="74" s="1"/>
  <c r="AK427" i="74"/>
  <c r="AL427" i="74"/>
  <c r="AO427" i="74" s="1"/>
  <c r="AN426" i="74"/>
  <c r="AM426" i="74" s="1"/>
  <c r="AL426" i="74"/>
  <c r="AO426" i="74" s="1"/>
  <c r="AK426" i="74"/>
  <c r="AN425" i="74"/>
  <c r="AM425" i="74" s="1"/>
  <c r="AL425" i="74"/>
  <c r="AO425" i="74" s="1"/>
  <c r="AK425" i="74"/>
  <c r="AN424" i="74"/>
  <c r="AM424" i="74" s="1"/>
  <c r="AL424" i="74"/>
  <c r="AO424" i="74" s="1"/>
  <c r="AK424" i="74"/>
  <c r="AL701" i="74"/>
  <c r="AO701" i="74" s="1"/>
  <c r="AK701" i="74"/>
  <c r="AN701" i="74"/>
  <c r="AM701" i="74" s="1"/>
  <c r="AN700" i="74"/>
  <c r="AM700" i="74" s="1"/>
  <c r="AK700" i="74"/>
  <c r="AL700" i="74"/>
  <c r="AO700" i="74" s="1"/>
  <c r="AL699" i="74"/>
  <c r="AO699" i="74" s="1"/>
  <c r="AK699" i="74"/>
  <c r="AN699" i="74"/>
  <c r="AM699" i="74" s="1"/>
  <c r="AI524" i="74" l="1"/>
  <c r="AJ524" i="74" s="1" a="1"/>
  <c r="AJ524" i="74" s="1"/>
  <c r="H524" i="74"/>
  <c r="G524" i="74"/>
  <c r="I524" i="74" l="1"/>
  <c r="M524" i="74" s="1"/>
  <c r="AN524" i="74"/>
  <c r="AM524" i="74" s="1"/>
  <c r="AL524" i="74"/>
  <c r="AO524" i="74" s="1"/>
  <c r="AK524" i="74"/>
  <c r="AI465" i="74" l="1"/>
  <c r="AJ465" i="74" s="1" a="1"/>
  <c r="AJ465" i="74" s="1"/>
  <c r="H465" i="74"/>
  <c r="J465" i="74" s="1"/>
  <c r="G465" i="74"/>
  <c r="M465" i="74" l="1"/>
  <c r="AN465" i="74"/>
  <c r="AM465" i="74" s="1"/>
  <c r="AL465" i="74"/>
  <c r="AO465" i="74" s="1"/>
  <c r="AK465" i="74"/>
  <c r="G246" i="74" l="1"/>
  <c r="AI702" i="74"/>
  <c r="AJ702" i="74" s="1" a="1"/>
  <c r="AJ702" i="74" s="1"/>
  <c r="H702" i="74"/>
  <c r="L702" i="74" s="1"/>
  <c r="M702" i="74" s="1"/>
  <c r="G702" i="74"/>
  <c r="AI703" i="74"/>
  <c r="AJ703" i="74" s="1" a="1"/>
  <c r="AJ703" i="74" s="1"/>
  <c r="H703" i="74"/>
  <c r="L703" i="74" s="1"/>
  <c r="M703" i="74" s="1"/>
  <c r="G703" i="74"/>
  <c r="AI705" i="74"/>
  <c r="AJ705" i="74" s="1" a="1"/>
  <c r="AJ705" i="74" s="1"/>
  <c r="H705" i="74"/>
  <c r="L705" i="74" s="1"/>
  <c r="M705" i="74" s="1"/>
  <c r="G705" i="74"/>
  <c r="AI704" i="74"/>
  <c r="AJ704" i="74" s="1" a="1"/>
  <c r="AJ704" i="74" s="1"/>
  <c r="H704" i="74"/>
  <c r="K704" i="74" s="1"/>
  <c r="M704" i="74" s="1"/>
  <c r="G704" i="74"/>
  <c r="AI707" i="74"/>
  <c r="AJ707" i="74" s="1" a="1"/>
  <c r="AJ707" i="74" s="1"/>
  <c r="H707" i="74"/>
  <c r="L707" i="74" s="1"/>
  <c r="M707" i="74" s="1"/>
  <c r="G707" i="74"/>
  <c r="AI706" i="74"/>
  <c r="AJ706" i="74" s="1" a="1"/>
  <c r="AJ706" i="74" s="1"/>
  <c r="H706" i="74"/>
  <c r="L706" i="74" s="1"/>
  <c r="M706" i="74" s="1"/>
  <c r="G706" i="74"/>
  <c r="AI466" i="74"/>
  <c r="AJ466" i="74" s="1" a="1"/>
  <c r="AJ466" i="74" s="1"/>
  <c r="H466" i="74"/>
  <c r="I466" i="74" s="1"/>
  <c r="G466" i="74"/>
  <c r="AI709" i="74"/>
  <c r="AJ709" i="74" s="1" a="1"/>
  <c r="AJ709" i="74" s="1"/>
  <c r="H709" i="74"/>
  <c r="L709" i="74" s="1"/>
  <c r="M709" i="74" s="1"/>
  <c r="G709" i="74"/>
  <c r="AI708" i="74"/>
  <c r="AJ708" i="74" s="1" a="1"/>
  <c r="AJ708" i="74" s="1"/>
  <c r="H708" i="74"/>
  <c r="L708" i="74" s="1"/>
  <c r="M708" i="74" s="1"/>
  <c r="G708" i="74"/>
  <c r="AI239" i="74"/>
  <c r="AJ239" i="74" s="1" a="1"/>
  <c r="AJ239" i="74" s="1"/>
  <c r="H239" i="74"/>
  <c r="J239" i="74" s="1"/>
  <c r="G239" i="74"/>
  <c r="M239" i="74" l="1"/>
  <c r="AN702" i="74"/>
  <c r="AM702" i="74" s="1"/>
  <c r="AL702" i="74"/>
  <c r="AO702" i="74" s="1"/>
  <c r="AK702" i="74"/>
  <c r="AN703" i="74"/>
  <c r="AM703" i="74" s="1"/>
  <c r="AL703" i="74"/>
  <c r="AO703" i="74" s="1"/>
  <c r="AK703" i="74"/>
  <c r="AK704" i="74"/>
  <c r="AN704" i="74"/>
  <c r="AM704" i="74" s="1"/>
  <c r="AL704" i="74"/>
  <c r="AO704" i="74" s="1"/>
  <c r="AN705" i="74"/>
  <c r="AM705" i="74" s="1"/>
  <c r="AL705" i="74"/>
  <c r="AO705" i="74" s="1"/>
  <c r="AK705" i="74"/>
  <c r="AN706" i="74"/>
  <c r="AM706" i="74" s="1"/>
  <c r="AL706" i="74"/>
  <c r="AO706" i="74" s="1"/>
  <c r="AK706" i="74"/>
  <c r="AN707" i="74"/>
  <c r="AM707" i="74" s="1"/>
  <c r="AK707" i="74"/>
  <c r="AL707" i="74"/>
  <c r="AO707" i="74" s="1"/>
  <c r="M466" i="74"/>
  <c r="AN466" i="74"/>
  <c r="AM466" i="74" s="1"/>
  <c r="AK466" i="74"/>
  <c r="AL466" i="74"/>
  <c r="AO466" i="74" s="1"/>
  <c r="AK708" i="74"/>
  <c r="AN708" i="74"/>
  <c r="AM708" i="74" s="1"/>
  <c r="AL708" i="74"/>
  <c r="AO708" i="74" s="1"/>
  <c r="AN709" i="74"/>
  <c r="AM709" i="74" s="1"/>
  <c r="AL709" i="74"/>
  <c r="AO709" i="74" s="1"/>
  <c r="AK709" i="74"/>
  <c r="AN239" i="74"/>
  <c r="AM239" i="74" s="1"/>
  <c r="AK239" i="74"/>
  <c r="AL239" i="74"/>
  <c r="AO239" i="74" s="1"/>
  <c r="AI610" i="74" l="1"/>
  <c r="AJ610" i="74" s="1" a="1"/>
  <c r="AJ610" i="74" s="1"/>
  <c r="H610" i="74"/>
  <c r="L610" i="74" s="1"/>
  <c r="M610" i="74" s="1"/>
  <c r="G610" i="74"/>
  <c r="AI172" i="74"/>
  <c r="AJ172" i="74" s="1" a="1"/>
  <c r="AJ172" i="74" s="1"/>
  <c r="H172" i="74"/>
  <c r="J172" i="74" s="1"/>
  <c r="G172" i="74"/>
  <c r="AN610" i="74" l="1"/>
  <c r="AM610" i="74" s="1"/>
  <c r="AK610" i="74"/>
  <c r="AL610" i="74"/>
  <c r="AO610" i="74" s="1"/>
  <c r="M172" i="74"/>
  <c r="AN172" i="74"/>
  <c r="AM172" i="74" s="1"/>
  <c r="AL172" i="74"/>
  <c r="AO172" i="74" s="1"/>
  <c r="AK172" i="74"/>
  <c r="AI64" i="74" l="1"/>
  <c r="AJ64" i="74" s="1" a="1"/>
  <c r="AJ64" i="74" s="1"/>
  <c r="L64" i="74"/>
  <c r="AI359" i="74"/>
  <c r="AJ359" i="74" s="1" a="1"/>
  <c r="AJ359" i="74" s="1"/>
  <c r="F359" i="74"/>
  <c r="G556" i="74"/>
  <c r="AI555" i="74"/>
  <c r="AJ555" i="74" s="1" a="1"/>
  <c r="AJ555" i="74" s="1"/>
  <c r="H555" i="74"/>
  <c r="I555" i="74" s="1"/>
  <c r="G555" i="74"/>
  <c r="AI556" i="74"/>
  <c r="AJ556" i="74" s="1" a="1"/>
  <c r="AJ556" i="74" s="1"/>
  <c r="AI525" i="74"/>
  <c r="AJ525" i="74" s="1" a="1"/>
  <c r="AJ525" i="74" s="1"/>
  <c r="H525" i="74"/>
  <c r="J525" i="74" s="1"/>
  <c r="G525" i="74"/>
  <c r="AI522" i="74"/>
  <c r="AJ522" i="74" s="1" a="1"/>
  <c r="AJ522" i="74" s="1"/>
  <c r="H522" i="74"/>
  <c r="J522" i="74" s="1"/>
  <c r="G522" i="74"/>
  <c r="F491" i="74"/>
  <c r="AI490" i="74"/>
  <c r="AJ490" i="74" s="1" a="1"/>
  <c r="AJ490" i="74" s="1"/>
  <c r="H490" i="74"/>
  <c r="I490" i="74" s="1"/>
  <c r="G490" i="74"/>
  <c r="AI444" i="74"/>
  <c r="AJ444" i="74" s="1" a="1"/>
  <c r="AJ444" i="74" s="1"/>
  <c r="H444" i="74"/>
  <c r="I444" i="74" s="1"/>
  <c r="G444" i="74"/>
  <c r="F432" i="74"/>
  <c r="AI431" i="74"/>
  <c r="AJ431" i="74" s="1" a="1"/>
  <c r="AJ431" i="74" s="1"/>
  <c r="H431" i="74"/>
  <c r="I431" i="74" s="1"/>
  <c r="G431" i="74"/>
  <c r="AI287" i="74"/>
  <c r="AJ287" i="74" s="1" a="1"/>
  <c r="AJ287" i="74" s="1"/>
  <c r="H287" i="74"/>
  <c r="G287" i="74"/>
  <c r="AI263" i="74"/>
  <c r="AJ263" i="74" s="1" a="1"/>
  <c r="AJ263" i="74" s="1"/>
  <c r="H263" i="74"/>
  <c r="G263" i="74"/>
  <c r="I263" i="74" l="1"/>
  <c r="M263" i="74" s="1"/>
  <c r="I287" i="74"/>
  <c r="M287" i="74" s="1"/>
  <c r="M64" i="74"/>
  <c r="AN64" i="74"/>
  <c r="AM64" i="74" s="1"/>
  <c r="AL64" i="74"/>
  <c r="AO64" i="74" s="1"/>
  <c r="AK64" i="74"/>
  <c r="AN359" i="74"/>
  <c r="AM359" i="74" s="1"/>
  <c r="AL359" i="74"/>
  <c r="AO359" i="74" s="1"/>
  <c r="AK359" i="74"/>
  <c r="H556" i="74"/>
  <c r="J556" i="74" s="1"/>
  <c r="M556" i="74" s="1"/>
  <c r="G359" i="74"/>
  <c r="H359" i="74"/>
  <c r="I359" i="74" s="1"/>
  <c r="M359" i="74" s="1"/>
  <c r="M555" i="74"/>
  <c r="AN555" i="74"/>
  <c r="AM555" i="74" s="1"/>
  <c r="AL555" i="74"/>
  <c r="AO555" i="74" s="1"/>
  <c r="AK555" i="74"/>
  <c r="AN556" i="74"/>
  <c r="AM556" i="74" s="1"/>
  <c r="AL556" i="74"/>
  <c r="AO556" i="74" s="1"/>
  <c r="AK556" i="74"/>
  <c r="M525" i="74"/>
  <c r="AN525" i="74"/>
  <c r="AM525" i="74" s="1"/>
  <c r="AL525" i="74"/>
  <c r="AO525" i="74" s="1"/>
  <c r="AK525" i="74"/>
  <c r="M522" i="74"/>
  <c r="AN522" i="74"/>
  <c r="AM522" i="74" s="1"/>
  <c r="AL522" i="74"/>
  <c r="AO522" i="74" s="1"/>
  <c r="AK522" i="74"/>
  <c r="M490" i="74"/>
  <c r="AN490" i="74"/>
  <c r="AM490" i="74" s="1"/>
  <c r="AL490" i="74"/>
  <c r="AO490" i="74" s="1"/>
  <c r="AK490" i="74"/>
  <c r="M444" i="74"/>
  <c r="AN444" i="74"/>
  <c r="AM444" i="74" s="1"/>
  <c r="AL444" i="74"/>
  <c r="AO444" i="74" s="1"/>
  <c r="AK444" i="74"/>
  <c r="M431" i="74"/>
  <c r="AN431" i="74"/>
  <c r="AM431" i="74" s="1"/>
  <c r="AL431" i="74"/>
  <c r="AO431" i="74" s="1"/>
  <c r="AK431" i="74"/>
  <c r="AN287" i="74"/>
  <c r="AM287" i="74" s="1"/>
  <c r="AK287" i="74"/>
  <c r="AL287" i="74"/>
  <c r="AO287" i="74" s="1"/>
  <c r="AN263" i="74"/>
  <c r="AM263" i="74" s="1"/>
  <c r="AL263" i="74"/>
  <c r="AO263" i="74" s="1"/>
  <c r="AK263" i="74"/>
  <c r="AI609" i="74" l="1"/>
  <c r="AJ609" i="74" s="1" a="1"/>
  <c r="AJ609" i="74" s="1"/>
  <c r="H609" i="74"/>
  <c r="J609" i="74" s="1"/>
  <c r="M609" i="74" s="1"/>
  <c r="G609" i="74"/>
  <c r="AI458" i="74"/>
  <c r="AJ458" i="74" s="1" a="1"/>
  <c r="AJ458" i="74" s="1"/>
  <c r="M458" i="74"/>
  <c r="AI457" i="74"/>
  <c r="AJ457" i="74" s="1" a="1"/>
  <c r="AJ457" i="74" s="1"/>
  <c r="M457" i="74"/>
  <c r="AI337" i="74"/>
  <c r="AJ337" i="74" s="1" a="1"/>
  <c r="AJ337" i="74" s="1"/>
  <c r="M337" i="74"/>
  <c r="AI339" i="74"/>
  <c r="AJ339" i="74" s="1" a="1"/>
  <c r="AJ339" i="74" s="1"/>
  <c r="M339" i="74"/>
  <c r="AI332" i="74"/>
  <c r="AJ332" i="74" s="1" a="1"/>
  <c r="AJ332" i="74" s="1"/>
  <c r="L332" i="74"/>
  <c r="M332" i="74" s="1"/>
  <c r="AI331" i="74"/>
  <c r="AJ331" i="74" s="1" a="1"/>
  <c r="AJ331" i="74" s="1"/>
  <c r="M331" i="74"/>
  <c r="AI330" i="74"/>
  <c r="AJ330" i="74" s="1" a="1"/>
  <c r="AJ330" i="74" s="1"/>
  <c r="M330" i="74"/>
  <c r="U137" i="74"/>
  <c r="U136" i="74"/>
  <c r="U135" i="74"/>
  <c r="AI7" i="74"/>
  <c r="AJ7" i="74" s="1" a="1"/>
  <c r="AJ7" i="74" s="1"/>
  <c r="AI8" i="74"/>
  <c r="AJ8" i="74" s="1" a="1"/>
  <c r="AJ8" i="74" s="1"/>
  <c r="AI584" i="74"/>
  <c r="AJ584" i="74" s="1" a="1"/>
  <c r="AJ584" i="74" s="1"/>
  <c r="H584" i="74"/>
  <c r="K584" i="74" s="1"/>
  <c r="M584" i="74" s="1"/>
  <c r="G584" i="74"/>
  <c r="AN609" i="74" l="1"/>
  <c r="AM609" i="74" s="1"/>
  <c r="AL609" i="74"/>
  <c r="AO609" i="74" s="1"/>
  <c r="AK609" i="74"/>
  <c r="AN458" i="74"/>
  <c r="AM458" i="74" s="1"/>
  <c r="AL458" i="74"/>
  <c r="AO458" i="74" s="1"/>
  <c r="AK458" i="74"/>
  <c r="AN457" i="74"/>
  <c r="AM457" i="74" s="1"/>
  <c r="AL457" i="74"/>
  <c r="AO457" i="74" s="1"/>
  <c r="AK457" i="74"/>
  <c r="AN337" i="74"/>
  <c r="AM337" i="74" s="1"/>
  <c r="AL337" i="74"/>
  <c r="AO337" i="74" s="1"/>
  <c r="AK337" i="74"/>
  <c r="AN339" i="74"/>
  <c r="AM339" i="74" s="1"/>
  <c r="AL339" i="74"/>
  <c r="AO339" i="74" s="1"/>
  <c r="AK339" i="74"/>
  <c r="AK331" i="74"/>
  <c r="AN331" i="74"/>
  <c r="AM331" i="74" s="1"/>
  <c r="AL331" i="74"/>
  <c r="AO331" i="74" s="1"/>
  <c r="AN332" i="74"/>
  <c r="AM332" i="74" s="1"/>
  <c r="AL332" i="74"/>
  <c r="AO332" i="74" s="1"/>
  <c r="AK332" i="74"/>
  <c r="AN330" i="74"/>
  <c r="AM330" i="74" s="1"/>
  <c r="AL330" i="74"/>
  <c r="AO330" i="74" s="1"/>
  <c r="AK330" i="74"/>
  <c r="M8" i="74"/>
  <c r="M7" i="74"/>
  <c r="AN7" i="74"/>
  <c r="AM7" i="74" s="1"/>
  <c r="AL7" i="74"/>
  <c r="AO7" i="74" s="1"/>
  <c r="AK7" i="74"/>
  <c r="AN8" i="74"/>
  <c r="AM8" i="74" s="1"/>
  <c r="AL8" i="74"/>
  <c r="AO8" i="74" s="1"/>
  <c r="AK8" i="74"/>
  <c r="AN584" i="74"/>
  <c r="AM584" i="74" s="1"/>
  <c r="AL584" i="74"/>
  <c r="AO584" i="74" s="1"/>
  <c r="AK584" i="74"/>
  <c r="H360" i="74" l="1"/>
  <c r="J360" i="74" s="1"/>
  <c r="AI360" i="74"/>
  <c r="AJ360" i="74" s="1" a="1"/>
  <c r="AJ360" i="74" s="1"/>
  <c r="AI358" i="74"/>
  <c r="AJ358" i="74" s="1" a="1"/>
  <c r="AJ358" i="74" s="1"/>
  <c r="H358" i="74"/>
  <c r="G358" i="74"/>
  <c r="I358" i="74" l="1"/>
  <c r="M358" i="74" s="1"/>
  <c r="M360" i="74"/>
  <c r="G360" i="74"/>
  <c r="AN360" i="74"/>
  <c r="AM360" i="74" s="1"/>
  <c r="AL360" i="74"/>
  <c r="AO360" i="74" s="1"/>
  <c r="AK360" i="74"/>
  <c r="AL358" i="74"/>
  <c r="AO358" i="74" s="1"/>
  <c r="AK358" i="74"/>
  <c r="AN358" i="74"/>
  <c r="AM358" i="74" s="1"/>
  <c r="AI499" i="74" l="1"/>
  <c r="AJ499" i="74" s="1" a="1"/>
  <c r="AJ499" i="74" s="1"/>
  <c r="H499" i="74"/>
  <c r="J499" i="74" s="1"/>
  <c r="G499" i="74"/>
  <c r="M499" i="74" l="1"/>
  <c r="AN499" i="74"/>
  <c r="AM499" i="74" s="1"/>
  <c r="AL499" i="74"/>
  <c r="AO499" i="74" s="1"/>
  <c r="AK499" i="74"/>
  <c r="AI710" i="74" l="1"/>
  <c r="AJ710" i="74" s="1" a="1"/>
  <c r="AJ710" i="74" s="1"/>
  <c r="H710" i="74"/>
  <c r="L710" i="74" s="1"/>
  <c r="M710" i="74" s="1"/>
  <c r="G710" i="74"/>
  <c r="AI711" i="74"/>
  <c r="AJ711" i="74" s="1" a="1"/>
  <c r="AJ711" i="74" s="1"/>
  <c r="H711" i="74"/>
  <c r="L711" i="74" s="1"/>
  <c r="M711" i="74" s="1"/>
  <c r="G711" i="74"/>
  <c r="AI712" i="74"/>
  <c r="AJ712" i="74" s="1" a="1"/>
  <c r="AJ712" i="74" s="1"/>
  <c r="H712" i="74"/>
  <c r="K712" i="74" s="1"/>
  <c r="M712" i="74" s="1"/>
  <c r="G712" i="74"/>
  <c r="AI713" i="74"/>
  <c r="AJ713" i="74" s="1" a="1"/>
  <c r="AJ713" i="74" s="1"/>
  <c r="H713" i="74"/>
  <c r="K713" i="74" s="1"/>
  <c r="M713" i="74" s="1"/>
  <c r="G713" i="74"/>
  <c r="AN710" i="74" l="1"/>
  <c r="AM710" i="74" s="1"/>
  <c r="AL710" i="74"/>
  <c r="AO710" i="74" s="1"/>
  <c r="AK710" i="74"/>
  <c r="AN711" i="74"/>
  <c r="AM711" i="74" s="1"/>
  <c r="AL711" i="74"/>
  <c r="AO711" i="74" s="1"/>
  <c r="AK711" i="74"/>
  <c r="AN712" i="74"/>
  <c r="AM712" i="74" s="1"/>
  <c r="AL712" i="74"/>
  <c r="AO712" i="74" s="1"/>
  <c r="AK712" i="74"/>
  <c r="AN713" i="74"/>
  <c r="AM713" i="74" s="1"/>
  <c r="AL713" i="74"/>
  <c r="AO713" i="74" s="1"/>
  <c r="AK713" i="74"/>
  <c r="U3" i="74" l="1"/>
  <c r="AI3" i="74"/>
  <c r="AJ3" i="74" s="1" a="1"/>
  <c r="AJ3" i="74" s="1"/>
  <c r="H3" i="74"/>
  <c r="I3" i="74" s="1"/>
  <c r="G3" i="74"/>
  <c r="M3" i="74" l="1"/>
  <c r="AL3" i="74"/>
  <c r="AO3" i="74" s="1"/>
  <c r="AK3" i="74"/>
  <c r="AN3" i="74"/>
  <c r="AM3" i="74" s="1"/>
  <c r="AI600" i="74" l="1"/>
  <c r="AJ600" i="74" s="1" a="1"/>
  <c r="AJ600" i="74" s="1"/>
  <c r="H600" i="74"/>
  <c r="L600" i="74" s="1"/>
  <c r="M600" i="74" s="1"/>
  <c r="G600" i="74"/>
  <c r="AI587" i="74"/>
  <c r="AJ587" i="74" s="1" a="1"/>
  <c r="AJ587" i="74" s="1"/>
  <c r="H587" i="74"/>
  <c r="G587" i="74"/>
  <c r="AI586" i="74"/>
  <c r="AJ586" i="74" s="1" a="1"/>
  <c r="AJ586" i="74" s="1"/>
  <c r="H586" i="74"/>
  <c r="K586" i="74" s="1"/>
  <c r="M586" i="74" s="1"/>
  <c r="G586" i="74"/>
  <c r="AI585" i="74"/>
  <c r="AJ585" i="74" s="1" a="1"/>
  <c r="AJ585" i="74" s="1"/>
  <c r="H585" i="74"/>
  <c r="G585" i="74"/>
  <c r="K585" i="74" l="1"/>
  <c r="M585" i="74" s="1"/>
  <c r="K587" i="74"/>
  <c r="M587" i="74" s="1"/>
  <c r="AN600" i="74"/>
  <c r="AM600" i="74" s="1"/>
  <c r="AL600" i="74"/>
  <c r="AO600" i="74" s="1"/>
  <c r="AK600" i="74"/>
  <c r="AN587" i="74"/>
  <c r="AM587" i="74" s="1"/>
  <c r="AL587" i="74"/>
  <c r="AO587" i="74" s="1"/>
  <c r="AK587" i="74"/>
  <c r="AN585" i="74"/>
  <c r="AM585" i="74" s="1"/>
  <c r="AL585" i="74"/>
  <c r="AO585" i="74" s="1"/>
  <c r="AK585" i="74"/>
  <c r="AL586" i="74"/>
  <c r="AO586" i="74" s="1"/>
  <c r="AK586" i="74"/>
  <c r="AN586" i="74"/>
  <c r="AM586" i="74" s="1"/>
  <c r="AI608" i="74" l="1"/>
  <c r="AJ608" i="74" s="1" a="1"/>
  <c r="AJ608" i="74" s="1"/>
  <c r="H608" i="74"/>
  <c r="J608" i="74" s="1"/>
  <c r="M608" i="74" s="1"/>
  <c r="G608" i="74"/>
  <c r="AN608" i="74" l="1"/>
  <c r="AM608" i="74" s="1"/>
  <c r="AL608" i="74"/>
  <c r="AO608" i="74" s="1"/>
  <c r="AK608" i="74"/>
  <c r="AI414" i="74" l="1"/>
  <c r="AJ414" i="74" s="1" a="1"/>
  <c r="AJ414" i="74" s="1"/>
  <c r="H414" i="74"/>
  <c r="I414" i="74" s="1"/>
  <c r="G414" i="74"/>
  <c r="AI413" i="74"/>
  <c r="AJ413" i="74" s="1" a="1"/>
  <c r="AJ413" i="74" s="1"/>
  <c r="H413" i="74"/>
  <c r="I413" i="74" s="1"/>
  <c r="G413" i="74"/>
  <c r="AI412" i="74"/>
  <c r="AJ412" i="74" s="1" a="1"/>
  <c r="AJ412" i="74" s="1"/>
  <c r="H412" i="74"/>
  <c r="I412" i="74" s="1"/>
  <c r="G412" i="74"/>
  <c r="AI411" i="74"/>
  <c r="AJ411" i="74" s="1" a="1"/>
  <c r="AJ411" i="74" s="1"/>
  <c r="H411" i="74"/>
  <c r="K411" i="74" s="1"/>
  <c r="G411" i="74"/>
  <c r="AI410" i="74"/>
  <c r="AJ410" i="74" s="1" a="1"/>
  <c r="AJ410" i="74" s="1"/>
  <c r="H410" i="74"/>
  <c r="I410" i="74" s="1"/>
  <c r="G410" i="74"/>
  <c r="AI409" i="74"/>
  <c r="AJ409" i="74" s="1" a="1"/>
  <c r="AJ409" i="74" s="1"/>
  <c r="AI357" i="74"/>
  <c r="AJ357" i="74" s="1" a="1"/>
  <c r="AJ357" i="74" s="1"/>
  <c r="H357" i="74"/>
  <c r="I357" i="74" s="1"/>
  <c r="G357" i="74"/>
  <c r="AI356" i="74"/>
  <c r="AJ356" i="74" s="1" a="1"/>
  <c r="AJ356" i="74" s="1"/>
  <c r="H356" i="74"/>
  <c r="J356" i="74" s="1"/>
  <c r="G356" i="74"/>
  <c r="AI355" i="74"/>
  <c r="AJ355" i="74" s="1" a="1"/>
  <c r="AJ355" i="74" s="1"/>
  <c r="H355" i="74"/>
  <c r="I355" i="74" s="1"/>
  <c r="G355" i="74"/>
  <c r="AI354" i="74"/>
  <c r="AJ354" i="74" s="1" a="1"/>
  <c r="AJ354" i="74" s="1"/>
  <c r="H354" i="74"/>
  <c r="I354" i="74" s="1"/>
  <c r="G354" i="74"/>
  <c r="AI353" i="74"/>
  <c r="AJ353" i="74" s="1" a="1"/>
  <c r="AJ353" i="74" s="1"/>
  <c r="H353" i="74"/>
  <c r="I353" i="74" s="1"/>
  <c r="G353" i="74"/>
  <c r="AI351" i="74"/>
  <c r="AJ351" i="74" s="1" a="1"/>
  <c r="AJ351" i="74" s="1"/>
  <c r="AI349" i="74"/>
  <c r="AJ349" i="74" s="1" a="1"/>
  <c r="AJ349" i="74" s="1"/>
  <c r="AI348" i="74"/>
  <c r="AJ348" i="74" s="1" a="1"/>
  <c r="AJ348" i="74" s="1"/>
  <c r="AI347" i="74"/>
  <c r="AJ347" i="74" s="1" a="1"/>
  <c r="AJ347" i="74" s="1"/>
  <c r="AI310" i="74"/>
  <c r="AJ310" i="74" s="1" a="1"/>
  <c r="AJ310" i="74" s="1"/>
  <c r="H310" i="74"/>
  <c r="I310" i="74" s="1"/>
  <c r="G310" i="74"/>
  <c r="AI309" i="74"/>
  <c r="AJ309" i="74" s="1" a="1"/>
  <c r="AJ309" i="74" s="1"/>
  <c r="H309" i="74"/>
  <c r="J309" i="74" s="1"/>
  <c r="G309" i="74"/>
  <c r="AI308" i="74"/>
  <c r="AJ308" i="74" s="1" a="1"/>
  <c r="AJ308" i="74" s="1"/>
  <c r="H308" i="74"/>
  <c r="J308" i="74" s="1"/>
  <c r="G308" i="74"/>
  <c r="AI306" i="74"/>
  <c r="AJ306" i="74" s="1" a="1"/>
  <c r="AJ306" i="74" s="1"/>
  <c r="H306" i="74"/>
  <c r="J306" i="74" s="1"/>
  <c r="G306" i="74"/>
  <c r="AI304" i="74"/>
  <c r="AJ304" i="74" s="1" a="1"/>
  <c r="AJ304" i="74" s="1"/>
  <c r="H304" i="74"/>
  <c r="I304" i="74" s="1"/>
  <c r="G304" i="74"/>
  <c r="AI303" i="74"/>
  <c r="AJ303" i="74" s="1" a="1"/>
  <c r="AJ303" i="74" s="1"/>
  <c r="H303" i="74"/>
  <c r="I303" i="74" s="1"/>
  <c r="G303" i="74"/>
  <c r="AI302" i="74"/>
  <c r="AJ302" i="74" s="1" a="1"/>
  <c r="AJ302" i="74" s="1"/>
  <c r="H302" i="74"/>
  <c r="I302" i="74" s="1"/>
  <c r="G302" i="74"/>
  <c r="AI301" i="74"/>
  <c r="AJ301" i="74" s="1" a="1"/>
  <c r="AJ301" i="74" s="1"/>
  <c r="H301" i="74"/>
  <c r="I301" i="74" s="1"/>
  <c r="G301" i="74"/>
  <c r="AI300" i="74"/>
  <c r="AJ300" i="74" s="1" a="1"/>
  <c r="AJ300" i="74" s="1"/>
  <c r="H300" i="74"/>
  <c r="I300" i="74" s="1"/>
  <c r="G300" i="74"/>
  <c r="AI299" i="74"/>
  <c r="AJ299" i="74" s="1" a="1"/>
  <c r="AJ299" i="74" s="1"/>
  <c r="H299" i="74"/>
  <c r="I299" i="74" s="1"/>
  <c r="G299" i="74"/>
  <c r="AI298" i="74"/>
  <c r="AJ298" i="74" s="1" a="1"/>
  <c r="AJ298" i="74" s="1"/>
  <c r="H298" i="74"/>
  <c r="I298" i="74" s="1"/>
  <c r="G298" i="74"/>
  <c r="AI297" i="74"/>
  <c r="AJ297" i="74" s="1" a="1"/>
  <c r="AJ297" i="74" s="1"/>
  <c r="H297" i="74"/>
  <c r="I297" i="74" s="1"/>
  <c r="G297" i="74"/>
  <c r="AI296" i="74"/>
  <c r="AJ296" i="74" s="1" a="1"/>
  <c r="AJ296" i="74" s="1"/>
  <c r="H296" i="74"/>
  <c r="I296" i="74" s="1"/>
  <c r="G296" i="74"/>
  <c r="AI295" i="74"/>
  <c r="AJ295" i="74" s="1" a="1"/>
  <c r="AJ295" i="74" s="1"/>
  <c r="H295" i="74"/>
  <c r="I295" i="74" s="1"/>
  <c r="G295" i="74"/>
  <c r="AI294" i="74"/>
  <c r="AJ294" i="74" s="1" a="1"/>
  <c r="AJ294" i="74" s="1"/>
  <c r="H294" i="74"/>
  <c r="I294" i="74" s="1"/>
  <c r="G294" i="74"/>
  <c r="AI293" i="74"/>
  <c r="AJ293" i="74" s="1" a="1"/>
  <c r="AJ293" i="74" s="1"/>
  <c r="H293" i="74"/>
  <c r="I293" i="74" s="1"/>
  <c r="G293" i="74"/>
  <c r="AI292" i="74"/>
  <c r="AJ292" i="74" s="1" a="1"/>
  <c r="AJ292" i="74" s="1"/>
  <c r="H292" i="74"/>
  <c r="K292" i="74" s="1"/>
  <c r="G292" i="74"/>
  <c r="AI290" i="74"/>
  <c r="AJ290" i="74" s="1" a="1"/>
  <c r="AJ290" i="74" s="1"/>
  <c r="H290" i="74"/>
  <c r="I290" i="74" s="1"/>
  <c r="G290" i="74"/>
  <c r="AI289" i="74"/>
  <c r="AJ289" i="74" s="1" a="1"/>
  <c r="AJ289" i="74" s="1"/>
  <c r="H289" i="74"/>
  <c r="I289" i="74" s="1"/>
  <c r="G289" i="74"/>
  <c r="AI288" i="74"/>
  <c r="AJ288" i="74" s="1" a="1"/>
  <c r="AJ288" i="74" s="1"/>
  <c r="H288" i="74"/>
  <c r="J288" i="74" s="1"/>
  <c r="G288" i="74"/>
  <c r="AI286" i="74"/>
  <c r="AJ286" i="74" s="1" a="1"/>
  <c r="AJ286" i="74" s="1"/>
  <c r="H286" i="74"/>
  <c r="I286" i="74" s="1"/>
  <c r="G286" i="74"/>
  <c r="AI285" i="74"/>
  <c r="AJ285" i="74" s="1" a="1"/>
  <c r="AJ285" i="74" s="1"/>
  <c r="H285" i="74"/>
  <c r="I285" i="74" s="1"/>
  <c r="G285" i="74"/>
  <c r="AI284" i="74"/>
  <c r="AJ284" i="74" s="1" a="1"/>
  <c r="AJ284" i="74" s="1"/>
  <c r="H284" i="74"/>
  <c r="I284" i="74" s="1"/>
  <c r="G284" i="74"/>
  <c r="AI283" i="74"/>
  <c r="AJ283" i="74" s="1" a="1"/>
  <c r="AJ283" i="74" s="1"/>
  <c r="H283" i="74"/>
  <c r="K283" i="74" s="1"/>
  <c r="G283" i="74"/>
  <c r="AI281" i="74"/>
  <c r="AJ281" i="74" s="1" a="1"/>
  <c r="AJ281" i="74" s="1"/>
  <c r="H281" i="74"/>
  <c r="K281" i="74" s="1"/>
  <c r="G281" i="74"/>
  <c r="AI278" i="74"/>
  <c r="AJ278" i="74" s="1" a="1"/>
  <c r="AJ278" i="74" s="1"/>
  <c r="H278" i="74"/>
  <c r="J278" i="74" s="1"/>
  <c r="G278" i="74"/>
  <c r="AI277" i="74"/>
  <c r="AJ277" i="74" s="1" a="1"/>
  <c r="AJ277" i="74" s="1"/>
  <c r="H277" i="74"/>
  <c r="I277" i="74" s="1"/>
  <c r="G277" i="74"/>
  <c r="AI276" i="74"/>
  <c r="AJ276" i="74" s="1" a="1"/>
  <c r="AJ276" i="74" s="1"/>
  <c r="H276" i="74"/>
  <c r="J276" i="74" s="1"/>
  <c r="G276" i="74"/>
  <c r="AI275" i="74"/>
  <c r="AJ275" i="74" s="1" a="1"/>
  <c r="AJ275" i="74" s="1"/>
  <c r="H275" i="74"/>
  <c r="J275" i="74" s="1"/>
  <c r="G275" i="74"/>
  <c r="AI249" i="74"/>
  <c r="AJ249" i="74" s="1" a="1"/>
  <c r="AJ249" i="74" s="1"/>
  <c r="H249" i="74"/>
  <c r="I249" i="74" s="1"/>
  <c r="G249" i="74"/>
  <c r="AI248" i="74"/>
  <c r="AJ248" i="74" s="1" a="1"/>
  <c r="AJ248" i="74" s="1"/>
  <c r="H248" i="74"/>
  <c r="I248" i="74" s="1"/>
  <c r="G248" i="74"/>
  <c r="AI247" i="74"/>
  <c r="AJ247" i="74" s="1" a="1"/>
  <c r="AJ247" i="74" s="1"/>
  <c r="H247" i="74"/>
  <c r="I247" i="74" s="1"/>
  <c r="G247" i="74"/>
  <c r="AI246" i="74"/>
  <c r="AJ246" i="74" s="1" a="1"/>
  <c r="AJ246" i="74" s="1"/>
  <c r="H246" i="74"/>
  <c r="I246" i="74" s="1"/>
  <c r="AI245" i="74"/>
  <c r="AJ245" i="74" s="1" a="1"/>
  <c r="AJ245" i="74" s="1"/>
  <c r="H245" i="74"/>
  <c r="I245" i="74" s="1"/>
  <c r="G245" i="74"/>
  <c r="AI244" i="74"/>
  <c r="AJ244" i="74" s="1" a="1"/>
  <c r="AJ244" i="74" s="1"/>
  <c r="H244" i="74"/>
  <c r="I244" i="74" s="1"/>
  <c r="G244" i="74"/>
  <c r="AI243" i="74"/>
  <c r="AJ243" i="74" s="1" a="1"/>
  <c r="AJ243" i="74" s="1"/>
  <c r="H243" i="74"/>
  <c r="I243" i="74" s="1"/>
  <c r="G243" i="74"/>
  <c r="AI242" i="74"/>
  <c r="AJ242" i="74" s="1" a="1"/>
  <c r="AJ242" i="74" s="1"/>
  <c r="H242" i="74"/>
  <c r="J242" i="74" s="1"/>
  <c r="G242" i="74"/>
  <c r="AI241" i="74"/>
  <c r="AJ241" i="74" s="1" a="1"/>
  <c r="AJ241" i="74" s="1"/>
  <c r="H241" i="74"/>
  <c r="J241" i="74" s="1"/>
  <c r="G241" i="74"/>
  <c r="AI240" i="74"/>
  <c r="AJ240" i="74" s="1" a="1"/>
  <c r="AJ240" i="74" s="1"/>
  <c r="H240" i="74"/>
  <c r="J240" i="74" s="1"/>
  <c r="G240" i="74"/>
  <c r="AI238" i="74"/>
  <c r="AJ238" i="74" s="1" a="1"/>
  <c r="AJ238" i="74" s="1"/>
  <c r="H238" i="74"/>
  <c r="I238" i="74" s="1"/>
  <c r="G238" i="74"/>
  <c r="AI237" i="74"/>
  <c r="AJ237" i="74" s="1" a="1"/>
  <c r="AJ237" i="74" s="1"/>
  <c r="H237" i="74"/>
  <c r="I237" i="74" s="1"/>
  <c r="G237" i="74"/>
  <c r="AI236" i="74"/>
  <c r="AJ236" i="74" s="1" a="1"/>
  <c r="AJ236" i="74" s="1"/>
  <c r="H236" i="74"/>
  <c r="I236" i="74" s="1"/>
  <c r="G236" i="74"/>
  <c r="AI235" i="74"/>
  <c r="AJ235" i="74" s="1" a="1"/>
  <c r="AJ235" i="74" s="1"/>
  <c r="H235" i="74"/>
  <c r="K235" i="74" s="1"/>
  <c r="G235" i="74"/>
  <c r="AI233" i="74"/>
  <c r="AJ233" i="74" s="1" a="1"/>
  <c r="AJ233" i="74" s="1"/>
  <c r="H233" i="74"/>
  <c r="I233" i="74" s="1"/>
  <c r="G233" i="74"/>
  <c r="AI232" i="74"/>
  <c r="AJ232" i="74" s="1" a="1"/>
  <c r="AJ232" i="74" s="1"/>
  <c r="H232" i="74"/>
  <c r="K232" i="74" s="1"/>
  <c r="G232" i="74"/>
  <c r="AI231" i="74"/>
  <c r="AJ231" i="74" s="1" a="1"/>
  <c r="AJ231" i="74" s="1"/>
  <c r="H231" i="74"/>
  <c r="I231" i="74" s="1"/>
  <c r="G231" i="74"/>
  <c r="AI230" i="74"/>
  <c r="AJ230" i="74" s="1" a="1"/>
  <c r="AJ230" i="74" s="1"/>
  <c r="H230" i="74"/>
  <c r="G230" i="74"/>
  <c r="AI229" i="74"/>
  <c r="AJ229" i="74" s="1" a="1"/>
  <c r="AJ229" i="74" s="1"/>
  <c r="H229" i="74"/>
  <c r="I229" i="74" s="1"/>
  <c r="G229" i="74"/>
  <c r="AI228" i="74"/>
  <c r="AJ228" i="74" s="1" a="1"/>
  <c r="AJ228" i="74" s="1"/>
  <c r="H228" i="74"/>
  <c r="K228" i="74" s="1"/>
  <c r="G228" i="74"/>
  <c r="AI227" i="74"/>
  <c r="AJ227" i="74" s="1" a="1"/>
  <c r="AJ227" i="74" s="1"/>
  <c r="H227" i="74"/>
  <c r="J227" i="74" s="1"/>
  <c r="G227" i="74"/>
  <c r="AI226" i="74"/>
  <c r="AJ226" i="74" s="1" a="1"/>
  <c r="AJ226" i="74" s="1"/>
  <c r="H226" i="74"/>
  <c r="I226" i="74" s="1"/>
  <c r="G226" i="74"/>
  <c r="AI225" i="74"/>
  <c r="AJ225" i="74" s="1" a="1"/>
  <c r="AJ225" i="74" s="1"/>
  <c r="H225" i="74"/>
  <c r="I225" i="74" s="1"/>
  <c r="G225" i="74"/>
  <c r="AI224" i="74"/>
  <c r="AJ224" i="74" s="1" a="1"/>
  <c r="AJ224" i="74" s="1"/>
  <c r="H224" i="74"/>
  <c r="K224" i="74" s="1"/>
  <c r="G224" i="74"/>
  <c r="AI223" i="74"/>
  <c r="AJ223" i="74" s="1" a="1"/>
  <c r="AJ223" i="74" s="1"/>
  <c r="H223" i="74"/>
  <c r="I223" i="74" s="1"/>
  <c r="G223" i="74"/>
  <c r="AI222" i="74"/>
  <c r="AJ222" i="74" s="1" a="1"/>
  <c r="AJ222" i="74" s="1"/>
  <c r="L222" i="74"/>
  <c r="AI221" i="74"/>
  <c r="AJ221" i="74" s="1" a="1"/>
  <c r="AJ221" i="74" s="1"/>
  <c r="H221" i="74"/>
  <c r="J221" i="74" s="1"/>
  <c r="G221" i="74"/>
  <c r="AI220" i="74"/>
  <c r="AJ220" i="74" s="1" a="1"/>
  <c r="AJ220" i="74" s="1"/>
  <c r="H220" i="74"/>
  <c r="I220" i="74" s="1"/>
  <c r="G220" i="74"/>
  <c r="AI219" i="74"/>
  <c r="AJ219" i="74" s="1" a="1"/>
  <c r="AJ219" i="74" s="1"/>
  <c r="AI218" i="74"/>
  <c r="AJ218" i="74" s="1" a="1"/>
  <c r="AJ218" i="74" s="1"/>
  <c r="H218" i="74"/>
  <c r="I218" i="74" s="1"/>
  <c r="G218" i="74"/>
  <c r="AI318" i="74"/>
  <c r="AJ318" i="74" s="1" a="1"/>
  <c r="AJ318" i="74" s="1"/>
  <c r="H318" i="74"/>
  <c r="I318" i="74" s="1"/>
  <c r="G318" i="74"/>
  <c r="AI317" i="74"/>
  <c r="AJ317" i="74" s="1" a="1"/>
  <c r="AJ317" i="74" s="1"/>
  <c r="H317" i="74"/>
  <c r="I317" i="74" s="1"/>
  <c r="G317" i="74"/>
  <c r="AI316" i="74"/>
  <c r="AJ316" i="74" s="1" a="1"/>
  <c r="AJ316" i="74" s="1"/>
  <c r="H316" i="74"/>
  <c r="I316" i="74" s="1"/>
  <c r="G316" i="74"/>
  <c r="AI315" i="74"/>
  <c r="AJ315" i="74" s="1" a="1"/>
  <c r="AJ315" i="74" s="1"/>
  <c r="H315" i="74"/>
  <c r="I315" i="74" s="1"/>
  <c r="G315" i="74"/>
  <c r="AI314" i="74"/>
  <c r="AJ314" i="74" s="1" a="1"/>
  <c r="AJ314" i="74" s="1"/>
  <c r="H314" i="74"/>
  <c r="I314" i="74" s="1"/>
  <c r="G314" i="74"/>
  <c r="AI313" i="74"/>
  <c r="AJ313" i="74" s="1" a="1"/>
  <c r="AJ313" i="74" s="1"/>
  <c r="H313" i="74"/>
  <c r="I313" i="74" s="1"/>
  <c r="G313" i="74"/>
  <c r="AI312" i="74"/>
  <c r="AJ312" i="74" s="1" a="1"/>
  <c r="AJ312" i="74" s="1"/>
  <c r="H312" i="74"/>
  <c r="I312" i="74" s="1"/>
  <c r="G312" i="74"/>
  <c r="AI311" i="74"/>
  <c r="AJ311" i="74" s="1" a="1"/>
  <c r="AJ311" i="74" s="1"/>
  <c r="H311" i="74"/>
  <c r="I311" i="74" s="1"/>
  <c r="G311" i="74"/>
  <c r="AI274" i="74"/>
  <c r="AJ274" i="74" s="1" a="1"/>
  <c r="AJ274" i="74" s="1"/>
  <c r="H274" i="74"/>
  <c r="J274" i="74" s="1"/>
  <c r="G274" i="74"/>
  <c r="AI272" i="74"/>
  <c r="AJ272" i="74" s="1" a="1"/>
  <c r="AJ272" i="74" s="1"/>
  <c r="H272" i="74"/>
  <c r="I272" i="74" s="1"/>
  <c r="G272" i="74"/>
  <c r="AI271" i="74"/>
  <c r="AJ271" i="74" s="1" a="1"/>
  <c r="AJ271" i="74" s="1"/>
  <c r="H271" i="74"/>
  <c r="I271" i="74" s="1"/>
  <c r="G271" i="74"/>
  <c r="AI270" i="74"/>
  <c r="AJ270" i="74" s="1" a="1"/>
  <c r="AJ270" i="74" s="1"/>
  <c r="H270" i="74"/>
  <c r="K270" i="74" s="1"/>
  <c r="G270" i="74"/>
  <c r="AI269" i="74"/>
  <c r="AJ269" i="74" s="1" a="1"/>
  <c r="AJ269" i="74" s="1"/>
  <c r="H269" i="74"/>
  <c r="J269" i="74" s="1"/>
  <c r="G269" i="74"/>
  <c r="AI268" i="74"/>
  <c r="AJ268" i="74" s="1" a="1"/>
  <c r="AJ268" i="74" s="1"/>
  <c r="H268" i="74"/>
  <c r="J268" i="74" s="1"/>
  <c r="G268" i="74"/>
  <c r="AI267" i="74"/>
  <c r="AJ267" i="74" s="1" a="1"/>
  <c r="AJ267" i="74" s="1"/>
  <c r="H267" i="74"/>
  <c r="I267" i="74" s="1"/>
  <c r="G267" i="74"/>
  <c r="AI266" i="74"/>
  <c r="AJ266" i="74" s="1" a="1"/>
  <c r="AJ266" i="74" s="1"/>
  <c r="H266" i="74"/>
  <c r="I266" i="74" s="1"/>
  <c r="G266" i="74"/>
  <c r="AI265" i="74"/>
  <c r="AJ265" i="74" s="1" a="1"/>
  <c r="AJ265" i="74" s="1"/>
  <c r="H265" i="74"/>
  <c r="J265" i="74" s="1"/>
  <c r="G265" i="74"/>
  <c r="AI264" i="74"/>
  <c r="AJ264" i="74" s="1" a="1"/>
  <c r="AJ264" i="74" s="1"/>
  <c r="H264" i="74"/>
  <c r="I264" i="74" s="1"/>
  <c r="G264" i="74"/>
  <c r="AI262" i="74"/>
  <c r="AJ262" i="74" s="1" a="1"/>
  <c r="AJ262" i="74" s="1"/>
  <c r="H262" i="74"/>
  <c r="L262" i="74" s="1"/>
  <c r="G262" i="74"/>
  <c r="AI261" i="74"/>
  <c r="AJ261" i="74" s="1" a="1"/>
  <c r="AJ261" i="74" s="1"/>
  <c r="H261" i="74"/>
  <c r="K261" i="74" s="1"/>
  <c r="G261" i="74"/>
  <c r="AI259" i="74"/>
  <c r="AJ259" i="74" s="1" a="1"/>
  <c r="AJ259" i="74" s="1"/>
  <c r="H259" i="74"/>
  <c r="I259" i="74" s="1"/>
  <c r="G259" i="74"/>
  <c r="AI257" i="74"/>
  <c r="AJ257" i="74" s="1" a="1"/>
  <c r="AJ257" i="74" s="1"/>
  <c r="H257" i="74"/>
  <c r="I257" i="74" s="1"/>
  <c r="G257" i="74"/>
  <c r="AI256" i="74"/>
  <c r="AJ256" i="74" s="1" a="1"/>
  <c r="AJ256" i="74" s="1"/>
  <c r="H256" i="74"/>
  <c r="I256" i="74" s="1"/>
  <c r="G256" i="74"/>
  <c r="AI255" i="74"/>
  <c r="AJ255" i="74" s="1" a="1"/>
  <c r="AJ255" i="74" s="1"/>
  <c r="H255" i="74"/>
  <c r="I255" i="74" s="1"/>
  <c r="G255" i="74"/>
  <c r="AI254" i="74"/>
  <c r="AJ254" i="74" s="1" a="1"/>
  <c r="AJ254" i="74" s="1"/>
  <c r="H254" i="74"/>
  <c r="I254" i="74" s="1"/>
  <c r="G254" i="74"/>
  <c r="AI253" i="74"/>
  <c r="AJ253" i="74" s="1" a="1"/>
  <c r="AJ253" i="74" s="1"/>
  <c r="H253" i="74"/>
  <c r="I253" i="74" s="1"/>
  <c r="G253" i="74"/>
  <c r="AI252" i="74"/>
  <c r="AJ252" i="74" s="1" a="1"/>
  <c r="AJ252" i="74" s="1"/>
  <c r="H252" i="74"/>
  <c r="I252" i="74" s="1"/>
  <c r="G252" i="74"/>
  <c r="AI251" i="74"/>
  <c r="AJ251" i="74" s="1" a="1"/>
  <c r="AJ251" i="74" s="1"/>
  <c r="H251" i="74"/>
  <c r="I251" i="74" s="1"/>
  <c r="G251" i="74"/>
  <c r="AI250" i="74"/>
  <c r="AJ250" i="74" s="1" a="1"/>
  <c r="AJ250" i="74" s="1"/>
  <c r="H250" i="74"/>
  <c r="I250" i="74" s="1"/>
  <c r="G250" i="74"/>
  <c r="AI198" i="74"/>
  <c r="AJ198" i="74" s="1" a="1"/>
  <c r="AJ198" i="74" s="1"/>
  <c r="H198" i="74"/>
  <c r="K198" i="74" s="1"/>
  <c r="G198" i="74"/>
  <c r="AI197" i="74"/>
  <c r="AJ197" i="74" s="1" a="1"/>
  <c r="AJ197" i="74" s="1"/>
  <c r="H197" i="74"/>
  <c r="K197" i="74" s="1"/>
  <c r="G197" i="74"/>
  <c r="AI196" i="74"/>
  <c r="AJ196" i="74" s="1" a="1"/>
  <c r="AJ196" i="74" s="1"/>
  <c r="H196" i="74"/>
  <c r="K196" i="74" s="1"/>
  <c r="G196" i="74"/>
  <c r="AI195" i="74"/>
  <c r="AJ195" i="74" s="1" a="1"/>
  <c r="AJ195" i="74" s="1"/>
  <c r="H195" i="74"/>
  <c r="I195" i="74" s="1"/>
  <c r="G195" i="74"/>
  <c r="AI194" i="74"/>
  <c r="AJ194" i="74" s="1" a="1"/>
  <c r="AJ194" i="74" s="1"/>
  <c r="H194" i="74"/>
  <c r="I194" i="74" s="1"/>
  <c r="G194" i="74"/>
  <c r="AI193" i="74"/>
  <c r="AJ193" i="74" s="1" a="1"/>
  <c r="AJ193" i="74" s="1"/>
  <c r="H193" i="74"/>
  <c r="I193" i="74" s="1"/>
  <c r="G193" i="74"/>
  <c r="AI192" i="74"/>
  <c r="AJ192" i="74" s="1" a="1"/>
  <c r="AJ192" i="74" s="1"/>
  <c r="H192" i="74"/>
  <c r="K192" i="74" s="1"/>
  <c r="G192" i="74"/>
  <c r="AI191" i="74"/>
  <c r="AJ191" i="74" s="1" a="1"/>
  <c r="AJ191" i="74" s="1"/>
  <c r="H191" i="74"/>
  <c r="K191" i="74" s="1"/>
  <c r="G191" i="74"/>
  <c r="AI190" i="74"/>
  <c r="AJ190" i="74" s="1" a="1"/>
  <c r="AJ190" i="74" s="1"/>
  <c r="L190" i="74"/>
  <c r="AI189" i="74"/>
  <c r="AJ189" i="74" s="1" a="1"/>
  <c r="AJ189" i="74" s="1"/>
  <c r="H189" i="74"/>
  <c r="J189" i="74" s="1"/>
  <c r="G189" i="74"/>
  <c r="AI187" i="74"/>
  <c r="AJ187" i="74" s="1" a="1"/>
  <c r="AJ187" i="74" s="1"/>
  <c r="AI186" i="74"/>
  <c r="AJ186" i="74" s="1" a="1"/>
  <c r="AJ186" i="74" s="1"/>
  <c r="H186" i="74"/>
  <c r="J186" i="74" s="1"/>
  <c r="G186" i="74"/>
  <c r="AI185" i="74"/>
  <c r="AJ185" i="74" s="1" a="1"/>
  <c r="AJ185" i="74" s="1"/>
  <c r="H185" i="74"/>
  <c r="I185" i="74" s="1"/>
  <c r="G185" i="74"/>
  <c r="AI184" i="74"/>
  <c r="AJ184" i="74" s="1" a="1"/>
  <c r="AJ184" i="74" s="1"/>
  <c r="H184" i="74"/>
  <c r="J184" i="74" s="1"/>
  <c r="G184" i="74"/>
  <c r="AI183" i="74"/>
  <c r="AJ183" i="74" s="1" a="1"/>
  <c r="AJ183" i="74" s="1"/>
  <c r="H183" i="74"/>
  <c r="L183" i="74" s="1"/>
  <c r="G183" i="74"/>
  <c r="AI182" i="74"/>
  <c r="AJ182" i="74" s="1" a="1"/>
  <c r="AJ182" i="74" s="1"/>
  <c r="H182" i="74"/>
  <c r="I182" i="74" s="1"/>
  <c r="G182" i="74"/>
  <c r="AI181" i="74"/>
  <c r="AJ181" i="74" s="1" a="1"/>
  <c r="AJ181" i="74" s="1"/>
  <c r="H181" i="74"/>
  <c r="K181" i="74" s="1"/>
  <c r="G181" i="74"/>
  <c r="AI179" i="74"/>
  <c r="AJ179" i="74" s="1" a="1"/>
  <c r="AJ179" i="74" s="1"/>
  <c r="H179" i="74"/>
  <c r="I179" i="74" s="1"/>
  <c r="G179" i="74"/>
  <c r="AI178" i="74"/>
  <c r="AJ178" i="74" s="1" a="1"/>
  <c r="AJ178" i="74" s="1"/>
  <c r="H178" i="74"/>
  <c r="I178" i="74" s="1"/>
  <c r="G178" i="74"/>
  <c r="AI177" i="74"/>
  <c r="AJ177" i="74" s="1" a="1"/>
  <c r="AJ177" i="74" s="1"/>
  <c r="H177" i="74"/>
  <c r="K177" i="74" s="1"/>
  <c r="G177" i="74"/>
  <c r="AI176" i="74"/>
  <c r="AJ176" i="74" s="1" a="1"/>
  <c r="AJ176" i="74" s="1"/>
  <c r="H176" i="74"/>
  <c r="K176" i="74" s="1"/>
  <c r="G176" i="74"/>
  <c r="AI175" i="74"/>
  <c r="AJ175" i="74" s="1" a="1"/>
  <c r="AJ175" i="74" s="1"/>
  <c r="H175" i="74"/>
  <c r="K175" i="74" s="1"/>
  <c r="G175" i="74"/>
  <c r="AI174" i="74"/>
  <c r="AJ174" i="74" s="1" a="1"/>
  <c r="AJ174" i="74" s="1"/>
  <c r="H174" i="74"/>
  <c r="L174" i="74" s="1"/>
  <c r="G174" i="74"/>
  <c r="AI170" i="74"/>
  <c r="AJ170" i="74" s="1" a="1"/>
  <c r="AJ170" i="74" s="1"/>
  <c r="H170" i="74"/>
  <c r="L170" i="74" s="1"/>
  <c r="G170" i="74"/>
  <c r="AI169" i="74"/>
  <c r="AJ169" i="74" s="1" a="1"/>
  <c r="AJ169" i="74" s="1"/>
  <c r="H169" i="74"/>
  <c r="J169" i="74" s="1"/>
  <c r="G169" i="74"/>
  <c r="AI168" i="74"/>
  <c r="AJ168" i="74" s="1" a="1"/>
  <c r="AJ168" i="74" s="1"/>
  <c r="H168" i="74"/>
  <c r="J168" i="74" s="1"/>
  <c r="G168" i="74"/>
  <c r="AI142" i="74"/>
  <c r="AJ142" i="74" s="1" a="1"/>
  <c r="AJ142" i="74" s="1"/>
  <c r="H142" i="74"/>
  <c r="J142" i="74" s="1"/>
  <c r="G142" i="74"/>
  <c r="AI141" i="74"/>
  <c r="AJ141" i="74" s="1" a="1"/>
  <c r="AJ141" i="74" s="1"/>
  <c r="H141" i="74"/>
  <c r="I141" i="74" s="1"/>
  <c r="G141" i="74"/>
  <c r="AI140" i="74"/>
  <c r="AJ140" i="74" s="1" a="1"/>
  <c r="AJ140" i="74" s="1"/>
  <c r="H140" i="74"/>
  <c r="I140" i="74" s="1"/>
  <c r="G140" i="74"/>
  <c r="AI139" i="74"/>
  <c r="AJ139" i="74" s="1" a="1"/>
  <c r="AJ139" i="74" s="1"/>
  <c r="H139" i="74"/>
  <c r="J139" i="74" s="1"/>
  <c r="G139" i="74"/>
  <c r="AI138" i="74"/>
  <c r="AJ138" i="74" s="1" a="1"/>
  <c r="AJ138" i="74" s="1"/>
  <c r="H138" i="74"/>
  <c r="I138" i="74" s="1"/>
  <c r="G138" i="74"/>
  <c r="AI137" i="74"/>
  <c r="AJ137" i="74" s="1" a="1"/>
  <c r="AJ137" i="74" s="1"/>
  <c r="H137" i="74"/>
  <c r="J137" i="74" s="1"/>
  <c r="G137" i="74"/>
  <c r="AI136" i="74"/>
  <c r="AJ136" i="74" s="1" a="1"/>
  <c r="AJ136" i="74" s="1"/>
  <c r="H136" i="74"/>
  <c r="K136" i="74" s="1"/>
  <c r="G136" i="74"/>
  <c r="AI135" i="74"/>
  <c r="AJ135" i="74" s="1" a="1"/>
  <c r="AJ135" i="74" s="1"/>
  <c r="H135" i="74"/>
  <c r="J135" i="74" s="1"/>
  <c r="G135" i="74"/>
  <c r="AI134" i="74"/>
  <c r="AJ134" i="74" s="1" a="1"/>
  <c r="AJ134" i="74" s="1"/>
  <c r="H134" i="74"/>
  <c r="J134" i="74" s="1"/>
  <c r="G134" i="74"/>
  <c r="AI133" i="74"/>
  <c r="AJ133" i="74" s="1" a="1"/>
  <c r="AJ133" i="74" s="1"/>
  <c r="H133" i="74"/>
  <c r="J133" i="74" s="1"/>
  <c r="G133" i="74"/>
  <c r="AI132" i="74"/>
  <c r="AJ132" i="74" s="1" a="1"/>
  <c r="AJ132" i="74" s="1"/>
  <c r="H132" i="74"/>
  <c r="J132" i="74" s="1"/>
  <c r="G132" i="74"/>
  <c r="AI131" i="74"/>
  <c r="AJ131" i="74" s="1" a="1"/>
  <c r="AJ131" i="74" s="1"/>
  <c r="H131" i="74"/>
  <c r="J131" i="74" s="1"/>
  <c r="G131" i="74"/>
  <c r="AI130" i="74"/>
  <c r="AJ130" i="74" s="1" a="1"/>
  <c r="AJ130" i="74" s="1"/>
  <c r="H130" i="74"/>
  <c r="I130" i="74" s="1"/>
  <c r="G130" i="74"/>
  <c r="G143" i="74"/>
  <c r="H143" i="74"/>
  <c r="I143" i="74" s="1"/>
  <c r="AI143" i="74"/>
  <c r="AJ143" i="74" s="1" a="1"/>
  <c r="AJ143" i="74" s="1"/>
  <c r="AL143" i="74" s="1"/>
  <c r="AO143" i="74" s="1"/>
  <c r="G144" i="74"/>
  <c r="H144" i="74"/>
  <c r="K144" i="74" s="1"/>
  <c r="AI144" i="74"/>
  <c r="AJ144" i="74" s="1" a="1"/>
  <c r="AJ144" i="74" s="1"/>
  <c r="G145" i="74"/>
  <c r="H145" i="74"/>
  <c r="I145" i="74" s="1"/>
  <c r="AI145" i="74"/>
  <c r="AJ145" i="74" s="1" a="1"/>
  <c r="AJ145" i="74" s="1"/>
  <c r="G146" i="74"/>
  <c r="H146" i="74"/>
  <c r="I146" i="74" s="1"/>
  <c r="AI146" i="74"/>
  <c r="AJ146" i="74" s="1" a="1"/>
  <c r="AJ146" i="74" s="1"/>
  <c r="AL146" i="74" s="1"/>
  <c r="AO146" i="74" s="1"/>
  <c r="G147" i="74"/>
  <c r="H147" i="74"/>
  <c r="I147" i="74" s="1"/>
  <c r="AI147" i="74"/>
  <c r="AJ147" i="74" s="1" a="1"/>
  <c r="AJ147" i="74" s="1"/>
  <c r="G148" i="74"/>
  <c r="H148" i="74"/>
  <c r="I148" i="74" s="1"/>
  <c r="AI148" i="74"/>
  <c r="AJ148" i="74" s="1" a="1"/>
  <c r="AJ148" i="74" s="1"/>
  <c r="G149" i="74"/>
  <c r="H149" i="74"/>
  <c r="I149" i="74" s="1"/>
  <c r="AI149" i="74"/>
  <c r="AJ149" i="74" s="1" a="1"/>
  <c r="AJ149" i="74" s="1"/>
  <c r="G150" i="74"/>
  <c r="H150" i="74"/>
  <c r="K150" i="74" s="1"/>
  <c r="AI150" i="74"/>
  <c r="AJ150" i="74" s="1" a="1"/>
  <c r="AJ150" i="74" s="1"/>
  <c r="G151" i="74"/>
  <c r="H151" i="74"/>
  <c r="J151" i="74" s="1"/>
  <c r="AI151" i="74"/>
  <c r="AJ151" i="74" s="1" a="1"/>
  <c r="AJ151" i="74" s="1"/>
  <c r="G152" i="74"/>
  <c r="H152" i="74"/>
  <c r="K152" i="74" s="1"/>
  <c r="AI152" i="74"/>
  <c r="AJ152" i="74" s="1" a="1"/>
  <c r="AJ152" i="74" s="1"/>
  <c r="G153" i="74"/>
  <c r="H153" i="74"/>
  <c r="I153" i="74" s="1"/>
  <c r="AI153" i="74"/>
  <c r="AJ153" i="74" s="1" a="1"/>
  <c r="AJ153" i="74" s="1"/>
  <c r="G154" i="74"/>
  <c r="H154" i="74"/>
  <c r="J154" i="74" s="1"/>
  <c r="AI154" i="74"/>
  <c r="AJ154" i="74" s="1" a="1"/>
  <c r="AJ154" i="74" s="1"/>
  <c r="G155" i="74"/>
  <c r="H155" i="74"/>
  <c r="J155" i="74" s="1"/>
  <c r="AI155" i="74"/>
  <c r="AJ155" i="74" s="1" a="1"/>
  <c r="AJ155" i="74" s="1"/>
  <c r="G156" i="74"/>
  <c r="H156" i="74"/>
  <c r="K156" i="74" s="1"/>
  <c r="AI156" i="74"/>
  <c r="AJ156" i="74" s="1" a="1"/>
  <c r="AJ156" i="74" s="1"/>
  <c r="G157" i="74"/>
  <c r="H157" i="74"/>
  <c r="I157" i="74" s="1"/>
  <c r="AI157" i="74"/>
  <c r="AJ157" i="74" s="1" a="1"/>
  <c r="AJ157" i="74" s="1"/>
  <c r="G158" i="74"/>
  <c r="H158" i="74"/>
  <c r="I158" i="74" s="1"/>
  <c r="AI158" i="74"/>
  <c r="AJ158" i="74" s="1" a="1"/>
  <c r="AJ158" i="74" s="1"/>
  <c r="G159" i="74"/>
  <c r="H159" i="74"/>
  <c r="I159" i="74" s="1"/>
  <c r="AI159" i="74"/>
  <c r="AJ159" i="74" s="1" a="1"/>
  <c r="AJ159" i="74" s="1"/>
  <c r="H604" i="74"/>
  <c r="J604" i="74" s="1"/>
  <c r="G604" i="74"/>
  <c r="H603" i="74"/>
  <c r="L603" i="74" s="1"/>
  <c r="G603" i="74"/>
  <c r="H602" i="74"/>
  <c r="I602" i="74" s="1"/>
  <c r="G602" i="74"/>
  <c r="H601" i="74"/>
  <c r="I601" i="74" s="1"/>
  <c r="G601" i="74"/>
  <c r="AI604" i="74"/>
  <c r="AJ604" i="74" s="1" a="1"/>
  <c r="AJ604" i="74" s="1"/>
  <c r="AN604" i="74" s="1"/>
  <c r="AM604" i="74" s="1"/>
  <c r="AI603" i="74"/>
  <c r="AJ603" i="74" s="1" a="1"/>
  <c r="AJ603" i="74" s="1"/>
  <c r="AN603" i="74" s="1"/>
  <c r="AM603" i="74" s="1"/>
  <c r="AI602" i="74"/>
  <c r="AJ602" i="74" s="1" a="1"/>
  <c r="AJ602" i="74" s="1"/>
  <c r="AK602" i="74" s="1"/>
  <c r="AI601" i="74"/>
  <c r="AJ601" i="74" s="1" a="1"/>
  <c r="AJ601" i="74" s="1"/>
  <c r="AK601" i="74" s="1"/>
  <c r="AI599" i="74"/>
  <c r="AJ599" i="74" s="1" a="1"/>
  <c r="AJ599" i="74" s="1"/>
  <c r="AK599" i="74" s="1"/>
  <c r="AI598" i="74"/>
  <c r="AJ598" i="74" s="1" a="1"/>
  <c r="AJ598" i="74" s="1"/>
  <c r="AN598" i="74" s="1"/>
  <c r="AM598" i="74" s="1"/>
  <c r="AI596" i="74"/>
  <c r="AJ596" i="74" s="1" a="1"/>
  <c r="AJ596" i="74" s="1"/>
  <c r="AN596" i="74" s="1"/>
  <c r="AM596" i="74" s="1"/>
  <c r="AI595" i="74"/>
  <c r="AJ595" i="74" s="1" a="1"/>
  <c r="AJ595" i="74" s="1"/>
  <c r="AL595" i="74" s="1"/>
  <c r="AO595" i="74" s="1"/>
  <c r="AI594" i="74"/>
  <c r="AJ594" i="74" s="1" a="1"/>
  <c r="AJ594" i="74" s="1"/>
  <c r="AN594" i="74" s="1"/>
  <c r="AM594" i="74" s="1"/>
  <c r="AI593" i="74"/>
  <c r="AJ593" i="74" s="1" a="1"/>
  <c r="AJ593" i="74" s="1"/>
  <c r="AN593" i="74" s="1"/>
  <c r="AM593" i="74" s="1"/>
  <c r="AI592" i="74"/>
  <c r="AJ592" i="74" s="1" a="1"/>
  <c r="AJ592" i="74" s="1"/>
  <c r="AL592" i="74" s="1"/>
  <c r="AO592" i="74" s="1"/>
  <c r="AI591" i="74"/>
  <c r="AJ591" i="74" s="1" a="1"/>
  <c r="AJ591" i="74" s="1"/>
  <c r="AN591" i="74" s="1"/>
  <c r="AM591" i="74" s="1"/>
  <c r="AI583" i="74"/>
  <c r="AJ583" i="74" s="1" a="1"/>
  <c r="AJ583" i="74" s="1"/>
  <c r="AI582" i="74"/>
  <c r="AJ582" i="74" s="1" a="1"/>
  <c r="AJ582" i="74" s="1"/>
  <c r="AI581" i="74"/>
  <c r="AJ581" i="74" s="1" a="1"/>
  <c r="AJ581" i="74" s="1"/>
  <c r="AI580" i="74"/>
  <c r="AJ580" i="74" s="1" a="1"/>
  <c r="AJ580" i="74" s="1"/>
  <c r="AI579" i="74"/>
  <c r="AJ579" i="74" s="1" a="1"/>
  <c r="AJ579" i="74" s="1"/>
  <c r="AI578" i="74"/>
  <c r="AJ578" i="74" s="1" a="1"/>
  <c r="AJ578" i="74" s="1"/>
  <c r="AI577" i="74"/>
  <c r="AJ577" i="74" s="1" a="1"/>
  <c r="AJ577" i="74" s="1"/>
  <c r="AI576" i="74"/>
  <c r="AJ576" i="74" s="1" a="1"/>
  <c r="AJ576" i="74" s="1"/>
  <c r="AI574" i="74"/>
  <c r="AJ574" i="74" s="1" a="1"/>
  <c r="AJ574" i="74" s="1"/>
  <c r="AI573" i="74"/>
  <c r="AI572" i="74"/>
  <c r="AI571" i="74"/>
  <c r="AI570" i="74"/>
  <c r="AI569" i="74"/>
  <c r="H583" i="74"/>
  <c r="K583" i="74" s="1"/>
  <c r="G583" i="74"/>
  <c r="H582" i="74"/>
  <c r="K582" i="74" s="1"/>
  <c r="G582" i="74"/>
  <c r="H581" i="74"/>
  <c r="K581" i="74" s="1"/>
  <c r="G581" i="74"/>
  <c r="H580" i="74"/>
  <c r="J580" i="74" s="1"/>
  <c r="G580" i="74"/>
  <c r="H579" i="74"/>
  <c r="I579" i="74" s="1"/>
  <c r="G579" i="74"/>
  <c r="H578" i="74"/>
  <c r="K578" i="74" s="1"/>
  <c r="G578" i="74"/>
  <c r="H577" i="74"/>
  <c r="K577" i="74" s="1"/>
  <c r="G577" i="74"/>
  <c r="H576" i="74"/>
  <c r="K576" i="74" s="1"/>
  <c r="G576" i="74"/>
  <c r="AI575" i="74"/>
  <c r="AJ575" i="74" s="1" a="1"/>
  <c r="AJ575" i="74" s="1"/>
  <c r="H575" i="74"/>
  <c r="K575" i="74" s="1"/>
  <c r="G575" i="74"/>
  <c r="H574" i="74"/>
  <c r="K574" i="74" s="1"/>
  <c r="G574" i="74"/>
  <c r="H599" i="74"/>
  <c r="K599" i="74" s="1"/>
  <c r="G599" i="74"/>
  <c r="H598" i="74"/>
  <c r="G598" i="74"/>
  <c r="H596" i="74"/>
  <c r="I596" i="74" s="1"/>
  <c r="G596" i="74"/>
  <c r="H595" i="74"/>
  <c r="J595" i="74" s="1"/>
  <c r="G595" i="74"/>
  <c r="H594" i="74"/>
  <c r="I594" i="74" s="1"/>
  <c r="G594" i="74"/>
  <c r="H593" i="74"/>
  <c r="G593" i="74"/>
  <c r="H592" i="74"/>
  <c r="K592" i="74" s="1"/>
  <c r="G592" i="74"/>
  <c r="H591" i="74"/>
  <c r="K591" i="74" s="1"/>
  <c r="G591" i="74"/>
  <c r="K35" i="74"/>
  <c r="AI86" i="74"/>
  <c r="AJ86" i="74" s="1" a="1"/>
  <c r="AJ86" i="74" s="1"/>
  <c r="AI84" i="74"/>
  <c r="AJ84" i="74" s="1" a="1"/>
  <c r="AJ84" i="74" s="1"/>
  <c r="H84" i="74"/>
  <c r="I84" i="74" s="1"/>
  <c r="G84" i="74"/>
  <c r="AI83" i="74"/>
  <c r="AJ83" i="74" s="1" a="1"/>
  <c r="AJ83" i="74" s="1"/>
  <c r="H83" i="74"/>
  <c r="I83" i="74" s="1"/>
  <c r="G83" i="74"/>
  <c r="AI44" i="74"/>
  <c r="AJ44" i="74" s="1" a="1"/>
  <c r="AJ44" i="74" s="1"/>
  <c r="AI43" i="74"/>
  <c r="AJ43" i="74" s="1" a="1"/>
  <c r="AJ43" i="74" s="1"/>
  <c r="H43" i="74"/>
  <c r="I43" i="74" s="1"/>
  <c r="G43" i="74"/>
  <c r="AI42" i="74"/>
  <c r="AJ42" i="74" s="1" a="1"/>
  <c r="AJ42" i="74" s="1"/>
  <c r="H42" i="74"/>
  <c r="K42" i="74" s="1"/>
  <c r="G42" i="74"/>
  <c r="AI41" i="74"/>
  <c r="AJ41" i="74" s="1" a="1"/>
  <c r="AJ41" i="74" s="1"/>
  <c r="H41" i="74"/>
  <c r="I41" i="74" s="1"/>
  <c r="G41" i="74"/>
  <c r="AI39" i="74"/>
  <c r="AJ39" i="74" s="1" a="1"/>
  <c r="AJ39" i="74" s="1"/>
  <c r="H39" i="74"/>
  <c r="K39" i="74" s="1"/>
  <c r="G39" i="74"/>
  <c r="AI38" i="74"/>
  <c r="AJ38" i="74" s="1" a="1"/>
  <c r="AJ38" i="74" s="1"/>
  <c r="AL38" i="74" s="1"/>
  <c r="AO38" i="74" s="1"/>
  <c r="H38" i="74"/>
  <c r="I38" i="74" s="1"/>
  <c r="G38" i="74"/>
  <c r="AI37" i="74"/>
  <c r="AJ37" i="74" s="1" a="1"/>
  <c r="AJ37" i="74" s="1"/>
  <c r="H37" i="74"/>
  <c r="I37" i="74" s="1"/>
  <c r="G37" i="74"/>
  <c r="AI36" i="74"/>
  <c r="AJ36" i="74" s="1" a="1"/>
  <c r="AJ36" i="74" s="1"/>
  <c r="H36" i="74"/>
  <c r="K36" i="74" s="1"/>
  <c r="G36" i="74"/>
  <c r="AI35" i="74"/>
  <c r="AJ35" i="74" s="1" a="1"/>
  <c r="AJ35" i="74" s="1"/>
  <c r="AI34" i="74"/>
  <c r="AJ34" i="74" s="1" a="1"/>
  <c r="AJ34" i="74" s="1"/>
  <c r="H34" i="74"/>
  <c r="I34" i="74" s="1"/>
  <c r="G34" i="74"/>
  <c r="AI33" i="74"/>
  <c r="AJ33" i="74" s="1" a="1"/>
  <c r="AJ33" i="74" s="1"/>
  <c r="H33" i="74"/>
  <c r="I33" i="74" s="1"/>
  <c r="G33" i="74"/>
  <c r="AI32" i="74"/>
  <c r="AJ32" i="74" s="1" a="1"/>
  <c r="AJ32" i="74" s="1"/>
  <c r="H32" i="74"/>
  <c r="I32" i="74" s="1"/>
  <c r="G32" i="74"/>
  <c r="AI31" i="74"/>
  <c r="AJ31" i="74" s="1" a="1"/>
  <c r="AJ31" i="74" s="1"/>
  <c r="AL31" i="74" s="1"/>
  <c r="AO31" i="74" s="1"/>
  <c r="H31" i="74"/>
  <c r="I31" i="74" s="1"/>
  <c r="G31" i="74"/>
  <c r="AI30" i="74"/>
  <c r="AJ30" i="74" s="1" a="1"/>
  <c r="AJ30" i="74" s="1"/>
  <c r="H30" i="74"/>
  <c r="I30" i="74" s="1"/>
  <c r="G30" i="74"/>
  <c r="AI29" i="74"/>
  <c r="AJ29" i="74" s="1" a="1"/>
  <c r="AJ29" i="74" s="1"/>
  <c r="H29" i="74"/>
  <c r="K29" i="74" s="1"/>
  <c r="G29" i="74"/>
  <c r="AI28" i="74"/>
  <c r="AJ28" i="74" s="1" a="1"/>
  <c r="AJ28" i="74" s="1"/>
  <c r="H28" i="74"/>
  <c r="I28" i="74" s="1"/>
  <c r="G28" i="74"/>
  <c r="AI27" i="74"/>
  <c r="AJ27" i="74" s="1" a="1"/>
  <c r="AJ27" i="74" s="1"/>
  <c r="AL27" i="74" s="1"/>
  <c r="AO27" i="74" s="1"/>
  <c r="H27" i="74"/>
  <c r="I27" i="74" s="1"/>
  <c r="G27" i="74"/>
  <c r="AI26" i="74"/>
  <c r="AJ26" i="74" s="1" a="1"/>
  <c r="AJ26" i="74" s="1"/>
  <c r="H26" i="74"/>
  <c r="K26" i="74" s="1"/>
  <c r="G26" i="74"/>
  <c r="AI25" i="74"/>
  <c r="AJ25" i="74" s="1" a="1"/>
  <c r="AJ25" i="74" s="1"/>
  <c r="AK25" i="74" s="1"/>
  <c r="H25" i="74"/>
  <c r="K25" i="74" s="1"/>
  <c r="G25" i="74"/>
  <c r="AI24" i="74"/>
  <c r="AJ24" i="74" s="1" a="1"/>
  <c r="AJ24" i="74" s="1"/>
  <c r="H24" i="74"/>
  <c r="K24" i="74" s="1"/>
  <c r="G24" i="74"/>
  <c r="AI23" i="74"/>
  <c r="AJ23" i="74" s="1" a="1"/>
  <c r="AJ23" i="74" s="1"/>
  <c r="AI22" i="74"/>
  <c r="AJ22" i="74" s="1" a="1"/>
  <c r="AJ22" i="74" s="1"/>
  <c r="AI20" i="74"/>
  <c r="AJ20" i="74" s="1" a="1"/>
  <c r="AJ20" i="74" s="1"/>
  <c r="H20" i="74"/>
  <c r="J20" i="74" s="1"/>
  <c r="G20" i="74"/>
  <c r="AI19" i="74"/>
  <c r="AJ19" i="74" s="1" a="1"/>
  <c r="AJ19" i="74" s="1"/>
  <c r="AK19" i="74" s="1"/>
  <c r="H19" i="74"/>
  <c r="L19" i="74" s="1"/>
  <c r="G19" i="74"/>
  <c r="AI18" i="74"/>
  <c r="AJ18" i="74" s="1" a="1"/>
  <c r="AJ18" i="74" s="1"/>
  <c r="J18" i="74"/>
  <c r="AI17" i="74"/>
  <c r="AJ17" i="74" s="1" a="1"/>
  <c r="AJ17" i="74" s="1"/>
  <c r="H17" i="74"/>
  <c r="J17" i="74" s="1"/>
  <c r="G17" i="74"/>
  <c r="J230" i="74" l="1"/>
  <c r="M230" i="74" s="1"/>
  <c r="M277" i="74"/>
  <c r="M262" i="74"/>
  <c r="M292" i="74"/>
  <c r="M349" i="74"/>
  <c r="M243" i="74"/>
  <c r="M268" i="74"/>
  <c r="M265" i="74"/>
  <c r="M288" i="74"/>
  <c r="M222" i="74"/>
  <c r="M309" i="74"/>
  <c r="M226" i="74"/>
  <c r="M233" i="74"/>
  <c r="M245" i="74"/>
  <c r="M224" i="74"/>
  <c r="M231" i="74"/>
  <c r="M241" i="74"/>
  <c r="M306" i="74"/>
  <c r="M270" i="74"/>
  <c r="M278" i="74"/>
  <c r="M269" i="74"/>
  <c r="M227" i="74"/>
  <c r="M235" i="74"/>
  <c r="M276" i="74"/>
  <c r="M351" i="74"/>
  <c r="M409" i="74"/>
  <c r="M228" i="74"/>
  <c r="M236" i="74"/>
  <c r="M274" i="74"/>
  <c r="M281" i="74"/>
  <c r="M347" i="74"/>
  <c r="M411" i="74"/>
  <c r="M238" i="74"/>
  <c r="M219" i="74"/>
  <c r="M232" i="74"/>
  <c r="M242" i="74"/>
  <c r="M283" i="74"/>
  <c r="M221" i="74"/>
  <c r="M229" i="74"/>
  <c r="M240" i="74"/>
  <c r="M261" i="74"/>
  <c r="M275" i="74"/>
  <c r="M308" i="74"/>
  <c r="M348" i="74"/>
  <c r="M135" i="74"/>
  <c r="M169" i="74"/>
  <c r="M26" i="74"/>
  <c r="M186" i="74"/>
  <c r="M196" i="74"/>
  <c r="M24" i="74"/>
  <c r="M44" i="74"/>
  <c r="M197" i="74"/>
  <c r="M198" i="74"/>
  <c r="M84" i="74"/>
  <c r="M184" i="74"/>
  <c r="M18" i="74"/>
  <c r="M136" i="74"/>
  <c r="M174" i="74"/>
  <c r="M29" i="74"/>
  <c r="M144" i="74"/>
  <c r="M187" i="74"/>
  <c r="M36" i="74"/>
  <c r="M150" i="74"/>
  <c r="M25" i="74"/>
  <c r="M131" i="74"/>
  <c r="M190" i="74"/>
  <c r="M22" i="74"/>
  <c r="M132" i="74"/>
  <c r="M152" i="74"/>
  <c r="M175" i="74"/>
  <c r="M191" i="74"/>
  <c r="M43" i="74"/>
  <c r="M17" i="74"/>
  <c r="M137" i="74"/>
  <c r="M39" i="74"/>
  <c r="M134" i="74"/>
  <c r="M185" i="74"/>
  <c r="M23" i="74"/>
  <c r="M42" i="74"/>
  <c r="M86" i="74"/>
  <c r="M133" i="74"/>
  <c r="M176" i="74"/>
  <c r="M192" i="74"/>
  <c r="M266" i="74"/>
  <c r="M289" i="74"/>
  <c r="M290" i="74"/>
  <c r="M299" i="74"/>
  <c r="M300" i="74"/>
  <c r="M267" i="74"/>
  <c r="M271" i="74"/>
  <c r="M293" i="74"/>
  <c r="M301" i="74"/>
  <c r="M314" i="74"/>
  <c r="M272" i="74"/>
  <c r="M294" i="74"/>
  <c r="M315" i="74"/>
  <c r="M284" i="74"/>
  <c r="M295" i="74"/>
  <c r="M316" i="74"/>
  <c r="M259" i="74"/>
  <c r="M296" i="74"/>
  <c r="M317" i="74"/>
  <c r="M264" i="74"/>
  <c r="M285" i="74"/>
  <c r="M297" i="74"/>
  <c r="M286" i="74"/>
  <c r="M298" i="74"/>
  <c r="M248" i="74"/>
  <c r="M356" i="74"/>
  <c r="M414" i="74"/>
  <c r="M156" i="74"/>
  <c r="M178" i="74"/>
  <c r="M195" i="74"/>
  <c r="M31" i="74"/>
  <c r="M83" i="74"/>
  <c r="M148" i="74"/>
  <c r="M250" i="74"/>
  <c r="M30" i="74"/>
  <c r="M158" i="74"/>
  <c r="M138" i="74"/>
  <c r="M179" i="74"/>
  <c r="M313" i="74"/>
  <c r="M220" i="74"/>
  <c r="M140" i="74"/>
  <c r="M159" i="74"/>
  <c r="M225" i="74"/>
  <c r="M318" i="74"/>
  <c r="M32" i="74"/>
  <c r="M147" i="74"/>
  <c r="M256" i="74"/>
  <c r="M302" i="74"/>
  <c r="M141" i="74"/>
  <c r="M151" i="74"/>
  <c r="M182" i="74"/>
  <c r="M237" i="74"/>
  <c r="M252" i="74"/>
  <c r="M304" i="74"/>
  <c r="M41" i="74"/>
  <c r="M177" i="74"/>
  <c r="M194" i="74"/>
  <c r="M251" i="74"/>
  <c r="M218" i="74"/>
  <c r="M249" i="74"/>
  <c r="M20" i="74"/>
  <c r="M153" i="74"/>
  <c r="M183" i="74"/>
  <c r="M253" i="74"/>
  <c r="M410" i="74"/>
  <c r="M34" i="74"/>
  <c r="M157" i="74"/>
  <c r="M149" i="74"/>
  <c r="M130" i="74"/>
  <c r="M139" i="74"/>
  <c r="M181" i="74"/>
  <c r="M254" i="74"/>
  <c r="M244" i="74"/>
  <c r="M35" i="74"/>
  <c r="M143" i="74"/>
  <c r="M168" i="74"/>
  <c r="M189" i="74"/>
  <c r="M246" i="74"/>
  <c r="M311" i="74"/>
  <c r="M354" i="74"/>
  <c r="M412" i="74"/>
  <c r="M27" i="74"/>
  <c r="M223" i="74"/>
  <c r="M19" i="74"/>
  <c r="M33" i="74"/>
  <c r="M38" i="74"/>
  <c r="M154" i="74"/>
  <c r="M146" i="74"/>
  <c r="M142" i="74"/>
  <c r="M257" i="74"/>
  <c r="M247" i="74"/>
  <c r="M303" i="74"/>
  <c r="M310" i="74"/>
  <c r="M353" i="74"/>
  <c r="M28" i="74"/>
  <c r="M37" i="74"/>
  <c r="M145" i="74"/>
  <c r="M155" i="74"/>
  <c r="M170" i="74"/>
  <c r="M193" i="74"/>
  <c r="M255" i="74"/>
  <c r="M312" i="74"/>
  <c r="M355" i="74"/>
  <c r="M357" i="74"/>
  <c r="M413" i="74"/>
  <c r="AN412" i="74"/>
  <c r="AM412" i="74" s="1"/>
  <c r="AL412" i="74"/>
  <c r="AO412" i="74" s="1"/>
  <c r="AK412" i="74"/>
  <c r="AN410" i="74"/>
  <c r="AM410" i="74" s="1"/>
  <c r="AL410" i="74"/>
  <c r="AO410" i="74" s="1"/>
  <c r="AK410" i="74"/>
  <c r="AN409" i="74"/>
  <c r="AM409" i="74" s="1"/>
  <c r="AL409" i="74"/>
  <c r="AO409" i="74" s="1"/>
  <c r="AK409" i="74"/>
  <c r="AK413" i="74"/>
  <c r="AN413" i="74"/>
  <c r="AM413" i="74" s="1"/>
  <c r="AL413" i="74"/>
  <c r="AO413" i="74" s="1"/>
  <c r="AK411" i="74"/>
  <c r="AN411" i="74"/>
  <c r="AM411" i="74" s="1"/>
  <c r="AL411" i="74"/>
  <c r="AO411" i="74" s="1"/>
  <c r="AN414" i="74"/>
  <c r="AM414" i="74" s="1"/>
  <c r="AL414" i="74"/>
  <c r="AO414" i="74" s="1"/>
  <c r="AK414" i="74"/>
  <c r="AN349" i="74"/>
  <c r="AM349" i="74" s="1"/>
  <c r="AL349" i="74"/>
  <c r="AO349" i="74" s="1"/>
  <c r="AK349" i="74"/>
  <c r="AK354" i="74"/>
  <c r="AN354" i="74"/>
  <c r="AM354" i="74" s="1"/>
  <c r="AL354" i="74"/>
  <c r="AO354" i="74" s="1"/>
  <c r="AK356" i="74"/>
  <c r="AN356" i="74"/>
  <c r="AM356" i="74" s="1"/>
  <c r="AL356" i="74"/>
  <c r="AO356" i="74" s="1"/>
  <c r="AN353" i="74"/>
  <c r="AM353" i="74" s="1"/>
  <c r="AL353" i="74"/>
  <c r="AO353" i="74" s="1"/>
  <c r="AK353" i="74"/>
  <c r="AK347" i="74"/>
  <c r="AN347" i="74"/>
  <c r="AM347" i="74" s="1"/>
  <c r="AL347" i="74"/>
  <c r="AO347" i="74" s="1"/>
  <c r="AN355" i="74"/>
  <c r="AM355" i="74" s="1"/>
  <c r="AL355" i="74"/>
  <c r="AO355" i="74" s="1"/>
  <c r="AK355" i="74"/>
  <c r="AK348" i="74"/>
  <c r="AN348" i="74"/>
  <c r="AM348" i="74" s="1"/>
  <c r="AL348" i="74"/>
  <c r="AO348" i="74" s="1"/>
  <c r="AK351" i="74"/>
  <c r="AN351" i="74"/>
  <c r="AM351" i="74" s="1"/>
  <c r="AL351" i="74"/>
  <c r="AO351" i="74" s="1"/>
  <c r="AN357" i="74"/>
  <c r="AM357" i="74" s="1"/>
  <c r="AL357" i="74"/>
  <c r="AO357" i="74" s="1"/>
  <c r="AK357" i="74"/>
  <c r="AK276" i="74"/>
  <c r="AN276" i="74"/>
  <c r="AM276" i="74" s="1"/>
  <c r="AL276" i="74"/>
  <c r="AO276" i="74" s="1"/>
  <c r="AK278" i="74"/>
  <c r="AN278" i="74"/>
  <c r="AM278" i="74" s="1"/>
  <c r="AL278" i="74"/>
  <c r="AO278" i="74" s="1"/>
  <c r="AK283" i="74"/>
  <c r="AN283" i="74"/>
  <c r="AM283" i="74" s="1"/>
  <c r="AL283" i="74"/>
  <c r="AO283" i="74" s="1"/>
  <c r="AK284" i="74"/>
  <c r="AN284" i="74"/>
  <c r="AM284" i="74" s="1"/>
  <c r="AL284" i="74"/>
  <c r="AO284" i="74" s="1"/>
  <c r="AK285" i="74"/>
  <c r="AN285" i="74"/>
  <c r="AM285" i="74" s="1"/>
  <c r="AL285" i="74"/>
  <c r="AO285" i="74" s="1"/>
  <c r="AK288" i="74"/>
  <c r="AN288" i="74"/>
  <c r="AM288" i="74" s="1"/>
  <c r="AL288" i="74"/>
  <c r="AO288" i="74" s="1"/>
  <c r="AK290" i="74"/>
  <c r="AN290" i="74"/>
  <c r="AM290" i="74" s="1"/>
  <c r="AL290" i="74"/>
  <c r="AO290" i="74" s="1"/>
  <c r="AK294" i="74"/>
  <c r="AN294" i="74"/>
  <c r="AM294" i="74" s="1"/>
  <c r="AL294" i="74"/>
  <c r="AO294" i="74" s="1"/>
  <c r="AK296" i="74"/>
  <c r="AN296" i="74"/>
  <c r="AM296" i="74" s="1"/>
  <c r="AL296" i="74"/>
  <c r="AO296" i="74" s="1"/>
  <c r="AK298" i="74"/>
  <c r="AN298" i="74"/>
  <c r="AM298" i="74" s="1"/>
  <c r="AL298" i="74"/>
  <c r="AO298" i="74" s="1"/>
  <c r="AK300" i="74"/>
  <c r="AN300" i="74"/>
  <c r="AM300" i="74" s="1"/>
  <c r="AL300" i="74"/>
  <c r="AO300" i="74" s="1"/>
  <c r="AK302" i="74"/>
  <c r="AN302" i="74"/>
  <c r="AM302" i="74" s="1"/>
  <c r="AL302" i="74"/>
  <c r="AO302" i="74" s="1"/>
  <c r="AK304" i="74"/>
  <c r="AN304" i="74"/>
  <c r="AM304" i="74" s="1"/>
  <c r="AL304" i="74"/>
  <c r="AO304" i="74" s="1"/>
  <c r="AK309" i="74"/>
  <c r="AN309" i="74"/>
  <c r="AM309" i="74" s="1"/>
  <c r="AL309" i="74"/>
  <c r="AO309" i="74" s="1"/>
  <c r="AN275" i="74"/>
  <c r="AM275" i="74" s="1"/>
  <c r="AL275" i="74"/>
  <c r="AO275" i="74" s="1"/>
  <c r="AK275" i="74"/>
  <c r="AN277" i="74"/>
  <c r="AM277" i="74" s="1"/>
  <c r="AL277" i="74"/>
  <c r="AO277" i="74" s="1"/>
  <c r="AK277" i="74"/>
  <c r="AN281" i="74"/>
  <c r="AM281" i="74" s="1"/>
  <c r="AL281" i="74"/>
  <c r="AO281" i="74" s="1"/>
  <c r="AK281" i="74"/>
  <c r="AN286" i="74"/>
  <c r="AM286" i="74" s="1"/>
  <c r="AL286" i="74"/>
  <c r="AO286" i="74" s="1"/>
  <c r="AK286" i="74"/>
  <c r="AN289" i="74"/>
  <c r="AM289" i="74" s="1"/>
  <c r="AL289" i="74"/>
  <c r="AO289" i="74" s="1"/>
  <c r="AK289" i="74"/>
  <c r="AN292" i="74"/>
  <c r="AM292" i="74" s="1"/>
  <c r="AL292" i="74"/>
  <c r="AO292" i="74" s="1"/>
  <c r="AK292" i="74"/>
  <c r="AN293" i="74"/>
  <c r="AM293" i="74" s="1"/>
  <c r="AL293" i="74"/>
  <c r="AO293" i="74" s="1"/>
  <c r="AK293" i="74"/>
  <c r="AN295" i="74"/>
  <c r="AM295" i="74" s="1"/>
  <c r="AL295" i="74"/>
  <c r="AO295" i="74" s="1"/>
  <c r="AK295" i="74"/>
  <c r="AN297" i="74"/>
  <c r="AM297" i="74" s="1"/>
  <c r="AL297" i="74"/>
  <c r="AO297" i="74" s="1"/>
  <c r="AK297" i="74"/>
  <c r="AN299" i="74"/>
  <c r="AM299" i="74" s="1"/>
  <c r="AL299" i="74"/>
  <c r="AO299" i="74" s="1"/>
  <c r="AK299" i="74"/>
  <c r="AN301" i="74"/>
  <c r="AM301" i="74" s="1"/>
  <c r="AL301" i="74"/>
  <c r="AO301" i="74" s="1"/>
  <c r="AK301" i="74"/>
  <c r="AN303" i="74"/>
  <c r="AM303" i="74" s="1"/>
  <c r="AL303" i="74"/>
  <c r="AO303" i="74" s="1"/>
  <c r="AK303" i="74"/>
  <c r="AN306" i="74"/>
  <c r="AM306" i="74" s="1"/>
  <c r="AL306" i="74"/>
  <c r="AO306" i="74" s="1"/>
  <c r="AK306" i="74"/>
  <c r="AN308" i="74"/>
  <c r="AM308" i="74" s="1"/>
  <c r="AL308" i="74"/>
  <c r="AO308" i="74" s="1"/>
  <c r="AK308" i="74"/>
  <c r="AN310" i="74"/>
  <c r="AM310" i="74" s="1"/>
  <c r="AL310" i="74"/>
  <c r="AO310" i="74" s="1"/>
  <c r="AK310" i="74"/>
  <c r="AK222" i="74"/>
  <c r="AN222" i="74"/>
  <c r="AM222" i="74" s="1"/>
  <c r="AL222" i="74"/>
  <c r="AO222" i="74" s="1"/>
  <c r="AN229" i="74"/>
  <c r="AM229" i="74" s="1"/>
  <c r="AL229" i="74"/>
  <c r="AO229" i="74" s="1"/>
  <c r="AK229" i="74"/>
  <c r="AK237" i="74"/>
  <c r="AN237" i="74"/>
  <c r="AM237" i="74" s="1"/>
  <c r="AL237" i="74"/>
  <c r="AO237" i="74" s="1"/>
  <c r="AN247" i="74"/>
  <c r="AM247" i="74" s="1"/>
  <c r="AL247" i="74"/>
  <c r="AO247" i="74" s="1"/>
  <c r="AK247" i="74"/>
  <c r="AN228" i="74"/>
  <c r="AM228" i="74" s="1"/>
  <c r="AL228" i="74"/>
  <c r="AO228" i="74" s="1"/>
  <c r="AK228" i="74"/>
  <c r="AK235" i="74"/>
  <c r="AN235" i="74"/>
  <c r="AM235" i="74" s="1"/>
  <c r="AL235" i="74"/>
  <c r="AO235" i="74" s="1"/>
  <c r="AN245" i="74"/>
  <c r="AM245" i="74" s="1"/>
  <c r="AL245" i="74"/>
  <c r="AO245" i="74" s="1"/>
  <c r="AK245" i="74"/>
  <c r="AK219" i="74"/>
  <c r="AN219" i="74"/>
  <c r="AM219" i="74" s="1"/>
  <c r="AL219" i="74"/>
  <c r="AO219" i="74" s="1"/>
  <c r="AN226" i="74"/>
  <c r="AM226" i="74" s="1"/>
  <c r="AL226" i="74"/>
  <c r="AO226" i="74" s="1"/>
  <c r="AK226" i="74"/>
  <c r="AK232" i="74"/>
  <c r="AN232" i="74"/>
  <c r="AM232" i="74" s="1"/>
  <c r="AL232" i="74"/>
  <c r="AO232" i="74" s="1"/>
  <c r="AN243" i="74"/>
  <c r="AM243" i="74" s="1"/>
  <c r="AL243" i="74"/>
  <c r="AO243" i="74" s="1"/>
  <c r="AK243" i="74"/>
  <c r="AN224" i="74"/>
  <c r="AM224" i="74" s="1"/>
  <c r="AL224" i="74"/>
  <c r="AO224" i="74" s="1"/>
  <c r="AK224" i="74"/>
  <c r="AK230" i="74"/>
  <c r="AN230" i="74"/>
  <c r="AM230" i="74" s="1"/>
  <c r="AL230" i="74"/>
  <c r="AO230" i="74" s="1"/>
  <c r="AN241" i="74"/>
  <c r="AM241" i="74" s="1"/>
  <c r="AL241" i="74"/>
  <c r="AO241" i="74" s="1"/>
  <c r="AK241" i="74"/>
  <c r="AK248" i="74"/>
  <c r="AN248" i="74"/>
  <c r="AM248" i="74" s="1"/>
  <c r="AL248" i="74"/>
  <c r="AO248" i="74" s="1"/>
  <c r="AN238" i="74"/>
  <c r="AM238" i="74" s="1"/>
  <c r="AL238" i="74"/>
  <c r="AO238" i="74" s="1"/>
  <c r="AK238" i="74"/>
  <c r="AK246" i="74"/>
  <c r="AN246" i="74"/>
  <c r="AM246" i="74" s="1"/>
  <c r="AL246" i="74"/>
  <c r="AO246" i="74" s="1"/>
  <c r="AN221" i="74"/>
  <c r="AM221" i="74" s="1"/>
  <c r="AL221" i="74"/>
  <c r="AO221" i="74" s="1"/>
  <c r="AK221" i="74"/>
  <c r="AK227" i="74"/>
  <c r="AN227" i="74"/>
  <c r="AM227" i="74" s="1"/>
  <c r="AL227" i="74"/>
  <c r="AO227" i="74" s="1"/>
  <c r="AN236" i="74"/>
  <c r="AM236" i="74" s="1"/>
  <c r="AL236" i="74"/>
  <c r="AO236" i="74" s="1"/>
  <c r="AK236" i="74"/>
  <c r="AK244" i="74"/>
  <c r="AN244" i="74"/>
  <c r="AM244" i="74" s="1"/>
  <c r="AL244" i="74"/>
  <c r="AO244" i="74" s="1"/>
  <c r="AN220" i="74"/>
  <c r="AM220" i="74" s="1"/>
  <c r="AL220" i="74"/>
  <c r="AO220" i="74" s="1"/>
  <c r="AK220" i="74"/>
  <c r="AK225" i="74"/>
  <c r="AN225" i="74"/>
  <c r="AM225" i="74" s="1"/>
  <c r="AL225" i="74"/>
  <c r="AO225" i="74" s="1"/>
  <c r="AN233" i="74"/>
  <c r="AM233" i="74" s="1"/>
  <c r="AL233" i="74"/>
  <c r="AO233" i="74" s="1"/>
  <c r="AK233" i="74"/>
  <c r="AK242" i="74"/>
  <c r="AN242" i="74"/>
  <c r="AM242" i="74" s="1"/>
  <c r="AL242" i="74"/>
  <c r="AO242" i="74" s="1"/>
  <c r="AN218" i="74"/>
  <c r="AM218" i="74" s="1"/>
  <c r="AL218" i="74"/>
  <c r="AO218" i="74" s="1"/>
  <c r="AK218" i="74"/>
  <c r="AK223" i="74"/>
  <c r="AN223" i="74"/>
  <c r="AM223" i="74" s="1"/>
  <c r="AL223" i="74"/>
  <c r="AO223" i="74" s="1"/>
  <c r="AN231" i="74"/>
  <c r="AM231" i="74" s="1"/>
  <c r="AL231" i="74"/>
  <c r="AO231" i="74" s="1"/>
  <c r="AK231" i="74"/>
  <c r="AK240" i="74"/>
  <c r="AN240" i="74"/>
  <c r="AM240" i="74" s="1"/>
  <c r="AL240" i="74"/>
  <c r="AO240" i="74" s="1"/>
  <c r="AN249" i="74"/>
  <c r="AM249" i="74" s="1"/>
  <c r="AL249" i="74"/>
  <c r="AO249" i="74" s="1"/>
  <c r="AK249" i="74"/>
  <c r="AN316" i="74"/>
  <c r="AM316" i="74" s="1"/>
  <c r="AL316" i="74"/>
  <c r="AO316" i="74" s="1"/>
  <c r="AK316" i="74"/>
  <c r="AK253" i="74"/>
  <c r="AN253" i="74"/>
  <c r="AM253" i="74" s="1"/>
  <c r="AL253" i="74"/>
  <c r="AO253" i="74" s="1"/>
  <c r="AN261" i="74"/>
  <c r="AM261" i="74" s="1"/>
  <c r="AL261" i="74"/>
  <c r="AO261" i="74" s="1"/>
  <c r="AK261" i="74"/>
  <c r="AK268" i="74"/>
  <c r="AN268" i="74"/>
  <c r="AM268" i="74" s="1"/>
  <c r="AL268" i="74"/>
  <c r="AO268" i="74" s="1"/>
  <c r="AN314" i="74"/>
  <c r="AM314" i="74" s="1"/>
  <c r="AL314" i="74"/>
  <c r="AO314" i="74" s="1"/>
  <c r="AK314" i="74"/>
  <c r="AN264" i="74"/>
  <c r="AM264" i="74" s="1"/>
  <c r="AL264" i="74"/>
  <c r="AO264" i="74" s="1"/>
  <c r="AK264" i="74"/>
  <c r="AK251" i="74"/>
  <c r="AN251" i="74"/>
  <c r="AM251" i="74" s="1"/>
  <c r="AL251" i="74"/>
  <c r="AO251" i="74" s="1"/>
  <c r="AN259" i="74"/>
  <c r="AM259" i="74" s="1"/>
  <c r="AL259" i="74"/>
  <c r="AO259" i="74" s="1"/>
  <c r="AK259" i="74"/>
  <c r="AK266" i="74"/>
  <c r="AN266" i="74"/>
  <c r="AM266" i="74" s="1"/>
  <c r="AL266" i="74"/>
  <c r="AO266" i="74" s="1"/>
  <c r="AN312" i="74"/>
  <c r="AM312" i="74" s="1"/>
  <c r="AL312" i="74"/>
  <c r="AO312" i="74" s="1"/>
  <c r="AK312" i="74"/>
  <c r="AK270" i="74"/>
  <c r="AN270" i="74"/>
  <c r="AM270" i="74" s="1"/>
  <c r="AL270" i="74"/>
  <c r="AO270" i="74" s="1"/>
  <c r="AN274" i="74"/>
  <c r="AM274" i="74" s="1"/>
  <c r="AL274" i="74"/>
  <c r="AO274" i="74" s="1"/>
  <c r="AK274" i="74"/>
  <c r="AK317" i="74"/>
  <c r="AN317" i="74"/>
  <c r="AM317" i="74" s="1"/>
  <c r="AL317" i="74"/>
  <c r="AO317" i="74" s="1"/>
  <c r="AN256" i="74"/>
  <c r="AM256" i="74" s="1"/>
  <c r="AL256" i="74"/>
  <c r="AO256" i="74" s="1"/>
  <c r="AK256" i="74"/>
  <c r="AK262" i="74"/>
  <c r="AN262" i="74"/>
  <c r="AM262" i="74" s="1"/>
  <c r="AL262" i="74"/>
  <c r="AO262" i="74" s="1"/>
  <c r="AN271" i="74"/>
  <c r="AM271" i="74" s="1"/>
  <c r="AL271" i="74"/>
  <c r="AO271" i="74" s="1"/>
  <c r="AK271" i="74"/>
  <c r="AK315" i="74"/>
  <c r="AN315" i="74"/>
  <c r="AM315" i="74" s="1"/>
  <c r="AL315" i="74"/>
  <c r="AO315" i="74" s="1"/>
  <c r="AK255" i="74"/>
  <c r="AN255" i="74"/>
  <c r="AM255" i="74" s="1"/>
  <c r="AL255" i="74"/>
  <c r="AO255" i="74" s="1"/>
  <c r="AN254" i="74"/>
  <c r="AM254" i="74" s="1"/>
  <c r="AL254" i="74"/>
  <c r="AO254" i="74" s="1"/>
  <c r="AK254" i="74"/>
  <c r="AN269" i="74"/>
  <c r="AM269" i="74" s="1"/>
  <c r="AL269" i="74"/>
  <c r="AO269" i="74" s="1"/>
  <c r="AK269" i="74"/>
  <c r="AK313" i="74"/>
  <c r="AN313" i="74"/>
  <c r="AM313" i="74" s="1"/>
  <c r="AL313" i="74"/>
  <c r="AO313" i="74" s="1"/>
  <c r="AN252" i="74"/>
  <c r="AM252" i="74" s="1"/>
  <c r="AL252" i="74"/>
  <c r="AO252" i="74" s="1"/>
  <c r="AK252" i="74"/>
  <c r="AN267" i="74"/>
  <c r="AM267" i="74" s="1"/>
  <c r="AL267" i="74"/>
  <c r="AO267" i="74" s="1"/>
  <c r="AK267" i="74"/>
  <c r="AK311" i="74"/>
  <c r="AN311" i="74"/>
  <c r="AM311" i="74" s="1"/>
  <c r="AL311" i="74"/>
  <c r="AO311" i="74" s="1"/>
  <c r="AN250" i="74"/>
  <c r="AM250" i="74" s="1"/>
  <c r="AL250" i="74"/>
  <c r="AO250" i="74" s="1"/>
  <c r="AK250" i="74"/>
  <c r="AK257" i="74"/>
  <c r="AN257" i="74"/>
  <c r="AM257" i="74" s="1"/>
  <c r="AL257" i="74"/>
  <c r="AO257" i="74" s="1"/>
  <c r="AN265" i="74"/>
  <c r="AM265" i="74" s="1"/>
  <c r="AL265" i="74"/>
  <c r="AO265" i="74" s="1"/>
  <c r="AK265" i="74"/>
  <c r="AK272" i="74"/>
  <c r="AN272" i="74"/>
  <c r="AM272" i="74" s="1"/>
  <c r="AL272" i="74"/>
  <c r="AO272" i="74" s="1"/>
  <c r="AN318" i="74"/>
  <c r="AM318" i="74" s="1"/>
  <c r="AL318" i="74"/>
  <c r="AO318" i="74" s="1"/>
  <c r="AK318" i="74"/>
  <c r="AK187" i="74"/>
  <c r="AN187" i="74"/>
  <c r="AM187" i="74" s="1"/>
  <c r="AL187" i="74"/>
  <c r="AO187" i="74" s="1"/>
  <c r="AK195" i="74"/>
  <c r="AN195" i="74"/>
  <c r="AM195" i="74" s="1"/>
  <c r="AL195" i="74"/>
  <c r="AO195" i="74" s="1"/>
  <c r="AN190" i="74"/>
  <c r="AM190" i="74" s="1"/>
  <c r="AL190" i="74"/>
  <c r="AO190" i="74" s="1"/>
  <c r="AK190" i="74"/>
  <c r="AK193" i="74"/>
  <c r="AN193" i="74"/>
  <c r="AM193" i="74" s="1"/>
  <c r="AL193" i="74"/>
  <c r="AO193" i="74" s="1"/>
  <c r="AN196" i="74"/>
  <c r="AM196" i="74" s="1"/>
  <c r="AL196" i="74"/>
  <c r="AO196" i="74" s="1"/>
  <c r="AK196" i="74"/>
  <c r="AK198" i="74"/>
  <c r="AN198" i="74"/>
  <c r="AM198" i="74" s="1"/>
  <c r="AL198" i="74"/>
  <c r="AO198" i="74" s="1"/>
  <c r="AK191" i="74"/>
  <c r="AN191" i="74"/>
  <c r="AM191" i="74" s="1"/>
  <c r="AL191" i="74"/>
  <c r="AO191" i="74" s="1"/>
  <c r="AN194" i="74"/>
  <c r="AM194" i="74" s="1"/>
  <c r="AL194" i="74"/>
  <c r="AO194" i="74" s="1"/>
  <c r="AK194" i="74"/>
  <c r="AK189" i="74"/>
  <c r="AN189" i="74"/>
  <c r="AM189" i="74" s="1"/>
  <c r="AL189" i="74"/>
  <c r="AO189" i="74" s="1"/>
  <c r="AK197" i="74"/>
  <c r="AN197" i="74"/>
  <c r="AM197" i="74" s="1"/>
  <c r="AL197" i="74"/>
  <c r="AO197" i="74" s="1"/>
  <c r="AN192" i="74"/>
  <c r="AM192" i="74" s="1"/>
  <c r="AL192" i="74"/>
  <c r="AO192" i="74" s="1"/>
  <c r="AK192" i="74"/>
  <c r="AN184" i="74"/>
  <c r="AM184" i="74" s="1"/>
  <c r="AL184" i="74"/>
  <c r="AO184" i="74" s="1"/>
  <c r="AK184" i="74"/>
  <c r="AN182" i="74"/>
  <c r="AM182" i="74" s="1"/>
  <c r="AL182" i="74"/>
  <c r="AO182" i="74" s="1"/>
  <c r="AK182" i="74"/>
  <c r="AN179" i="74"/>
  <c r="AM179" i="74" s="1"/>
  <c r="AL179" i="74"/>
  <c r="AO179" i="74" s="1"/>
  <c r="AK179" i="74"/>
  <c r="AK170" i="74"/>
  <c r="AN170" i="74"/>
  <c r="AM170" i="74" s="1"/>
  <c r="AL170" i="74"/>
  <c r="AO170" i="74" s="1"/>
  <c r="AN177" i="74"/>
  <c r="AM177" i="74" s="1"/>
  <c r="AL177" i="74"/>
  <c r="AO177" i="74" s="1"/>
  <c r="AK177" i="74"/>
  <c r="AK168" i="74"/>
  <c r="AN168" i="74"/>
  <c r="AM168" i="74" s="1"/>
  <c r="AL168" i="74"/>
  <c r="AO168" i="74" s="1"/>
  <c r="AN175" i="74"/>
  <c r="AM175" i="74" s="1"/>
  <c r="AL175" i="74"/>
  <c r="AO175" i="74" s="1"/>
  <c r="AK175" i="74"/>
  <c r="AK185" i="74"/>
  <c r="AN185" i="74"/>
  <c r="AM185" i="74" s="1"/>
  <c r="AL185" i="74"/>
  <c r="AO185" i="74" s="1"/>
  <c r="AK176" i="74"/>
  <c r="AN176" i="74"/>
  <c r="AM176" i="74" s="1"/>
  <c r="AL176" i="74"/>
  <c r="AO176" i="74" s="1"/>
  <c r="AK183" i="74"/>
  <c r="AN183" i="74"/>
  <c r="AM183" i="74" s="1"/>
  <c r="AL183" i="74"/>
  <c r="AO183" i="74" s="1"/>
  <c r="AN174" i="74"/>
  <c r="AM174" i="74" s="1"/>
  <c r="AL174" i="74"/>
  <c r="AO174" i="74" s="1"/>
  <c r="AK174" i="74"/>
  <c r="AK181" i="74"/>
  <c r="AN181" i="74"/>
  <c r="AM181" i="74" s="1"/>
  <c r="AL181" i="74"/>
  <c r="AO181" i="74" s="1"/>
  <c r="AN169" i="74"/>
  <c r="AM169" i="74" s="1"/>
  <c r="AL169" i="74"/>
  <c r="AO169" i="74" s="1"/>
  <c r="AK169" i="74"/>
  <c r="AK178" i="74"/>
  <c r="AN178" i="74"/>
  <c r="AM178" i="74" s="1"/>
  <c r="AL178" i="74"/>
  <c r="AO178" i="74" s="1"/>
  <c r="AN186" i="74"/>
  <c r="AM186" i="74" s="1"/>
  <c r="AL186" i="74"/>
  <c r="AO186" i="74" s="1"/>
  <c r="AK186" i="74"/>
  <c r="AN131" i="74"/>
  <c r="AM131" i="74" s="1"/>
  <c r="AL131" i="74"/>
  <c r="AO131" i="74" s="1"/>
  <c r="AK131" i="74"/>
  <c r="AN137" i="74"/>
  <c r="AM137" i="74" s="1"/>
  <c r="AL137" i="74"/>
  <c r="AO137" i="74" s="1"/>
  <c r="AK137" i="74"/>
  <c r="AN140" i="74"/>
  <c r="AM140" i="74" s="1"/>
  <c r="AL140" i="74"/>
  <c r="AO140" i="74" s="1"/>
  <c r="AK140" i="74"/>
  <c r="AK134" i="74"/>
  <c r="AN134" i="74"/>
  <c r="AM134" i="74" s="1"/>
  <c r="AL134" i="74"/>
  <c r="AO134" i="74" s="1"/>
  <c r="AN138" i="74"/>
  <c r="AM138" i="74" s="1"/>
  <c r="AL138" i="74"/>
  <c r="AO138" i="74" s="1"/>
  <c r="AK138" i="74"/>
  <c r="AK132" i="74"/>
  <c r="AN132" i="74"/>
  <c r="AM132" i="74" s="1"/>
  <c r="AL132" i="74"/>
  <c r="AO132" i="74" s="1"/>
  <c r="AK141" i="74"/>
  <c r="AN141" i="74"/>
  <c r="AM141" i="74" s="1"/>
  <c r="AL141" i="74"/>
  <c r="AO141" i="74" s="1"/>
  <c r="AN135" i="74"/>
  <c r="AM135" i="74" s="1"/>
  <c r="AL135" i="74"/>
  <c r="AO135" i="74" s="1"/>
  <c r="AK135" i="74"/>
  <c r="AK130" i="74"/>
  <c r="AN130" i="74"/>
  <c r="AM130" i="74" s="1"/>
  <c r="AL130" i="74"/>
  <c r="AO130" i="74" s="1"/>
  <c r="AK136" i="74"/>
  <c r="AN136" i="74"/>
  <c r="AM136" i="74" s="1"/>
  <c r="AL136" i="74"/>
  <c r="AO136" i="74" s="1"/>
  <c r="AK139" i="74"/>
  <c r="AN139" i="74"/>
  <c r="AM139" i="74" s="1"/>
  <c r="AL139" i="74"/>
  <c r="AO139" i="74" s="1"/>
  <c r="AN133" i="74"/>
  <c r="AM133" i="74" s="1"/>
  <c r="AL133" i="74"/>
  <c r="AO133" i="74" s="1"/>
  <c r="AK133" i="74"/>
  <c r="AN142" i="74"/>
  <c r="AM142" i="74" s="1"/>
  <c r="AL142" i="74"/>
  <c r="AO142" i="74" s="1"/>
  <c r="AK142" i="74"/>
  <c r="AK159" i="74"/>
  <c r="AL159" i="74"/>
  <c r="AO159" i="74" s="1"/>
  <c r="AN159" i="74"/>
  <c r="AM159" i="74" s="1"/>
  <c r="AK157" i="74"/>
  <c r="AL157" i="74"/>
  <c r="AO157" i="74" s="1"/>
  <c r="AN157" i="74"/>
  <c r="AM157" i="74" s="1"/>
  <c r="AK151" i="74"/>
  <c r="AL151" i="74"/>
  <c r="AO151" i="74" s="1"/>
  <c r="AN151" i="74"/>
  <c r="AM151" i="74" s="1"/>
  <c r="AL148" i="74"/>
  <c r="AO148" i="74" s="1"/>
  <c r="AN148" i="74"/>
  <c r="AM148" i="74" s="1"/>
  <c r="AK148" i="74"/>
  <c r="AK153" i="74"/>
  <c r="AL153" i="74"/>
  <c r="AO153" i="74" s="1"/>
  <c r="AN153" i="74"/>
  <c r="AM153" i="74" s="1"/>
  <c r="AL158" i="74"/>
  <c r="AO158" i="74" s="1"/>
  <c r="AN158" i="74"/>
  <c r="AM158" i="74" s="1"/>
  <c r="AK158" i="74"/>
  <c r="AL156" i="74"/>
  <c r="AO156" i="74" s="1"/>
  <c r="AN156" i="74"/>
  <c r="AM156" i="74" s="1"/>
  <c r="AK156" i="74"/>
  <c r="AL154" i="74"/>
  <c r="AO154" i="74" s="1"/>
  <c r="AN154" i="74"/>
  <c r="AM154" i="74" s="1"/>
  <c r="AK154" i="74"/>
  <c r="AL152" i="74"/>
  <c r="AO152" i="74" s="1"/>
  <c r="AN152" i="74"/>
  <c r="AM152" i="74" s="1"/>
  <c r="AK152" i="74"/>
  <c r="AL150" i="74"/>
  <c r="AO150" i="74" s="1"/>
  <c r="AN150" i="74"/>
  <c r="AM150" i="74" s="1"/>
  <c r="AK150" i="74"/>
  <c r="AK149" i="74"/>
  <c r="AL149" i="74"/>
  <c r="AO149" i="74" s="1"/>
  <c r="AN149" i="74"/>
  <c r="AM149" i="74" s="1"/>
  <c r="AK155" i="74"/>
  <c r="AL155" i="74"/>
  <c r="AO155" i="74" s="1"/>
  <c r="AN155" i="74"/>
  <c r="AM155" i="74" s="1"/>
  <c r="AK147" i="74"/>
  <c r="AL147" i="74"/>
  <c r="AO147" i="74" s="1"/>
  <c r="AN147" i="74"/>
  <c r="AM147" i="74" s="1"/>
  <c r="AK145" i="74"/>
  <c r="AL145" i="74"/>
  <c r="AO145" i="74" s="1"/>
  <c r="AN145" i="74"/>
  <c r="AM145" i="74" s="1"/>
  <c r="AK144" i="74"/>
  <c r="AL144" i="74"/>
  <c r="AO144" i="74" s="1"/>
  <c r="AN144" i="74"/>
  <c r="AM144" i="74" s="1"/>
  <c r="AK146" i="74"/>
  <c r="AK143" i="74"/>
  <c r="AN146" i="74"/>
  <c r="AM146" i="74" s="1"/>
  <c r="AN143" i="74"/>
  <c r="AM143" i="74" s="1"/>
  <c r="M576" i="74"/>
  <c r="M577" i="74"/>
  <c r="L593" i="74"/>
  <c r="M593" i="74" s="1"/>
  <c r="M579" i="74"/>
  <c r="M575" i="74"/>
  <c r="M580" i="74"/>
  <c r="M583" i="74"/>
  <c r="M595" i="74"/>
  <c r="M596" i="74"/>
  <c r="M578" i="74"/>
  <c r="L598" i="74"/>
  <c r="M598" i="74" s="1"/>
  <c r="M591" i="74"/>
  <c r="M594" i="74"/>
  <c r="M599" i="74"/>
  <c r="M604" i="74"/>
  <c r="M602" i="74"/>
  <c r="M603" i="74"/>
  <c r="M581" i="74"/>
  <c r="M592" i="74"/>
  <c r="M574" i="74"/>
  <c r="M582" i="74"/>
  <c r="M601" i="74"/>
  <c r="AN592" i="74"/>
  <c r="AM592" i="74" s="1"/>
  <c r="AL599" i="74"/>
  <c r="AO599" i="74" s="1"/>
  <c r="AN599" i="74"/>
  <c r="AM599" i="74" s="1"/>
  <c r="AL601" i="74"/>
  <c r="AO601" i="74" s="1"/>
  <c r="AL602" i="74"/>
  <c r="AO602" i="74" s="1"/>
  <c r="AN602" i="74"/>
  <c r="AM602" i="74" s="1"/>
  <c r="AN595" i="74"/>
  <c r="AM595" i="74" s="1"/>
  <c r="AK596" i="74"/>
  <c r="AK591" i="74"/>
  <c r="AK593" i="74"/>
  <c r="AK594" i="74"/>
  <c r="AL596" i="74"/>
  <c r="AO596" i="74" s="1"/>
  <c r="AN601" i="74"/>
  <c r="AM601" i="74" s="1"/>
  <c r="AK603" i="74"/>
  <c r="AL591" i="74"/>
  <c r="AO591" i="74" s="1"/>
  <c r="AL593" i="74"/>
  <c r="AO593" i="74" s="1"/>
  <c r="AL594" i="74"/>
  <c r="AO594" i="74" s="1"/>
  <c r="AL603" i="74"/>
  <c r="AO603" i="74" s="1"/>
  <c r="AK598" i="74"/>
  <c r="AK595" i="74"/>
  <c r="AL598" i="74"/>
  <c r="AO598" i="74" s="1"/>
  <c r="AK604" i="74"/>
  <c r="AK592" i="74"/>
  <c r="AL604" i="74"/>
  <c r="AO604" i="74" s="1"/>
  <c r="AK574" i="74"/>
  <c r="AN574" i="74"/>
  <c r="AM574" i="74" s="1"/>
  <c r="AL574" i="74"/>
  <c r="AO574" i="74" s="1"/>
  <c r="AK576" i="74"/>
  <c r="AN576" i="74"/>
  <c r="AM576" i="74" s="1"/>
  <c r="AL576" i="74"/>
  <c r="AO576" i="74" s="1"/>
  <c r="AK578" i="74"/>
  <c r="AN578" i="74"/>
  <c r="AM578" i="74" s="1"/>
  <c r="AL578" i="74"/>
  <c r="AO578" i="74" s="1"/>
  <c r="AK580" i="74"/>
  <c r="AN580" i="74"/>
  <c r="AM580" i="74" s="1"/>
  <c r="AL580" i="74"/>
  <c r="AO580" i="74" s="1"/>
  <c r="AK582" i="74"/>
  <c r="AN582" i="74"/>
  <c r="AM582" i="74" s="1"/>
  <c r="AL582" i="74"/>
  <c r="AO582" i="74" s="1"/>
  <c r="AN575" i="74"/>
  <c r="AM575" i="74" s="1"/>
  <c r="AL575" i="74"/>
  <c r="AO575" i="74" s="1"/>
  <c r="AK575" i="74"/>
  <c r="AN577" i="74"/>
  <c r="AM577" i="74" s="1"/>
  <c r="AL577" i="74"/>
  <c r="AO577" i="74" s="1"/>
  <c r="AK577" i="74"/>
  <c r="AN579" i="74"/>
  <c r="AM579" i="74" s="1"/>
  <c r="AL579" i="74"/>
  <c r="AO579" i="74" s="1"/>
  <c r="AK579" i="74"/>
  <c r="AN581" i="74"/>
  <c r="AM581" i="74" s="1"/>
  <c r="AL581" i="74"/>
  <c r="AO581" i="74" s="1"/>
  <c r="AK581" i="74"/>
  <c r="AN583" i="74"/>
  <c r="AM583" i="74" s="1"/>
  <c r="AL583" i="74"/>
  <c r="AO583" i="74" s="1"/>
  <c r="AK583" i="74"/>
  <c r="AN83" i="74"/>
  <c r="AM83" i="74" s="1"/>
  <c r="AL83" i="74"/>
  <c r="AO83" i="74" s="1"/>
  <c r="AK83" i="74"/>
  <c r="AK84" i="74"/>
  <c r="AN84" i="74"/>
  <c r="AM84" i="74" s="1"/>
  <c r="AL84" i="74"/>
  <c r="AO84" i="74" s="1"/>
  <c r="AN86" i="74"/>
  <c r="AM86" i="74" s="1"/>
  <c r="AL86" i="74"/>
  <c r="AO86" i="74" s="1"/>
  <c r="AK86" i="74"/>
  <c r="AK20" i="74"/>
  <c r="AN20" i="74"/>
  <c r="AM20" i="74" s="1"/>
  <c r="AL20" i="74"/>
  <c r="AO20" i="74" s="1"/>
  <c r="AK26" i="74"/>
  <c r="AL26" i="74"/>
  <c r="AO26" i="74" s="1"/>
  <c r="AN26" i="74"/>
  <c r="AM26" i="74" s="1"/>
  <c r="AK23" i="74"/>
  <c r="AL23" i="74"/>
  <c r="AO23" i="74" s="1"/>
  <c r="AN23" i="74"/>
  <c r="AM23" i="74" s="1"/>
  <c r="AK24" i="74"/>
  <c r="AL24" i="74"/>
  <c r="AO24" i="74" s="1"/>
  <c r="AN24" i="74"/>
  <c r="AM24" i="74" s="1"/>
  <c r="AK18" i="74"/>
  <c r="AL18" i="74"/>
  <c r="AO18" i="74" s="1"/>
  <c r="AN18" i="74"/>
  <c r="AM18" i="74" s="1"/>
  <c r="AK22" i="74"/>
  <c r="AL22" i="74"/>
  <c r="AO22" i="74" s="1"/>
  <c r="AN22" i="74"/>
  <c r="AM22" i="74" s="1"/>
  <c r="AK17" i="74"/>
  <c r="AL17" i="74"/>
  <c r="AO17" i="74" s="1"/>
  <c r="AN17" i="74"/>
  <c r="AM17" i="74" s="1"/>
  <c r="AK29" i="74"/>
  <c r="AN29" i="74"/>
  <c r="AM29" i="74" s="1"/>
  <c r="AL29" i="74"/>
  <c r="AO29" i="74" s="1"/>
  <c r="AN19" i="74"/>
  <c r="AM19" i="74" s="1"/>
  <c r="AK33" i="74"/>
  <c r="AN33" i="74"/>
  <c r="AM33" i="74" s="1"/>
  <c r="AK41" i="74"/>
  <c r="AN41" i="74"/>
  <c r="AM41" i="74" s="1"/>
  <c r="AL25" i="74"/>
  <c r="AO25" i="74" s="1"/>
  <c r="AL33" i="74"/>
  <c r="AO33" i="74" s="1"/>
  <c r="AL41" i="74"/>
  <c r="AO41" i="74" s="1"/>
  <c r="AN28" i="74"/>
  <c r="AM28" i="74" s="1"/>
  <c r="AK28" i="74"/>
  <c r="AK35" i="74"/>
  <c r="AN35" i="74"/>
  <c r="AM35" i="74" s="1"/>
  <c r="AK39" i="74"/>
  <c r="AN39" i="74"/>
  <c r="AM39" i="74" s="1"/>
  <c r="AL39" i="74"/>
  <c r="AO39" i="74" s="1"/>
  <c r="AK43" i="74"/>
  <c r="AN43" i="74"/>
  <c r="AM43" i="74" s="1"/>
  <c r="AK32" i="74"/>
  <c r="AN32" i="74"/>
  <c r="AM32" i="74" s="1"/>
  <c r="AL32" i="74"/>
  <c r="AO32" i="74" s="1"/>
  <c r="AN25" i="74"/>
  <c r="AM25" i="74" s="1"/>
  <c r="AL28" i="74"/>
  <c r="AO28" i="74" s="1"/>
  <c r="AL35" i="74"/>
  <c r="AO35" i="74" s="1"/>
  <c r="AL43" i="74"/>
  <c r="AO43" i="74" s="1"/>
  <c r="AK30" i="74"/>
  <c r="AN30" i="74"/>
  <c r="AM30" i="74" s="1"/>
  <c r="AK37" i="74"/>
  <c r="AN37" i="74"/>
  <c r="AM37" i="74" s="1"/>
  <c r="AK42" i="74"/>
  <c r="AN42" i="74"/>
  <c r="AM42" i="74" s="1"/>
  <c r="AL42" i="74"/>
  <c r="AO42" i="74" s="1"/>
  <c r="AK34" i="74"/>
  <c r="AN34" i="74"/>
  <c r="AM34" i="74" s="1"/>
  <c r="AL34" i="74"/>
  <c r="AO34" i="74" s="1"/>
  <c r="AL19" i="74"/>
  <c r="AO19" i="74" s="1"/>
  <c r="AL30" i="74"/>
  <c r="AO30" i="74" s="1"/>
  <c r="AL37" i="74"/>
  <c r="AO37" i="74" s="1"/>
  <c r="AK27" i="74"/>
  <c r="AN27" i="74"/>
  <c r="AM27" i="74" s="1"/>
  <c r="AN31" i="74"/>
  <c r="AM31" i="74" s="1"/>
  <c r="AK31" i="74"/>
  <c r="AK36" i="74"/>
  <c r="AN36" i="74"/>
  <c r="AM36" i="74" s="1"/>
  <c r="AL36" i="74"/>
  <c r="AO36" i="74" s="1"/>
  <c r="AK38" i="74"/>
  <c r="AN38" i="74"/>
  <c r="AM38" i="74" s="1"/>
  <c r="AK44" i="74"/>
  <c r="AN44" i="74"/>
  <c r="AM44" i="74" s="1"/>
  <c r="AL44" i="74"/>
  <c r="AO44" i="74" s="1"/>
  <c r="AI445" i="74" l="1"/>
  <c r="AJ445" i="74" s="1" a="1"/>
  <c r="AJ445" i="74" s="1"/>
  <c r="H445" i="74"/>
  <c r="K445" i="74" s="1"/>
  <c r="G445" i="74"/>
  <c r="AI201" i="74"/>
  <c r="AJ201" i="74" s="1" a="1"/>
  <c r="AJ201" i="74" s="1"/>
  <c r="H201" i="74"/>
  <c r="K201" i="74" s="1"/>
  <c r="G201" i="74"/>
  <c r="M201" i="74" l="1"/>
  <c r="M445" i="74"/>
  <c r="AN445" i="74"/>
  <c r="AM445" i="74" s="1"/>
  <c r="AL445" i="74"/>
  <c r="AO445" i="74" s="1"/>
  <c r="AK445" i="74"/>
  <c r="AN201" i="74"/>
  <c r="AM201" i="74" s="1"/>
  <c r="AL201" i="74"/>
  <c r="AO201" i="74" s="1"/>
  <c r="AK201" i="74"/>
  <c r="G569" i="74" l="1"/>
  <c r="G570" i="74"/>
  <c r="G571" i="74"/>
  <c r="G572" i="74"/>
  <c r="G573" i="74"/>
  <c r="X627" i="74" l="1"/>
  <c r="W627" i="74"/>
  <c r="Y628" i="74" l="1"/>
  <c r="AI115" i="74" l="1"/>
  <c r="AJ115" i="74" s="1" a="1"/>
  <c r="AJ115" i="74" s="1"/>
  <c r="H115" i="74"/>
  <c r="I115" i="74" s="1"/>
  <c r="G115" i="74"/>
  <c r="AI127" i="74"/>
  <c r="AJ127" i="74" s="1" a="1"/>
  <c r="AJ127" i="74" s="1"/>
  <c r="H127" i="74"/>
  <c r="I127" i="74" s="1"/>
  <c r="G127" i="74"/>
  <c r="M115" i="74" l="1"/>
  <c r="AN115" i="74"/>
  <c r="AM115" i="74" s="1"/>
  <c r="AL115" i="74"/>
  <c r="AO115" i="74" s="1"/>
  <c r="AK115" i="74"/>
  <c r="M127" i="74"/>
  <c r="AN127" i="74"/>
  <c r="AM127" i="74" s="1"/>
  <c r="AL127" i="74"/>
  <c r="AO127" i="74" s="1"/>
  <c r="AK127" i="74"/>
  <c r="AI443" i="74" l="1"/>
  <c r="AJ443" i="74" s="1" a="1"/>
  <c r="AJ443" i="74" s="1"/>
  <c r="H443" i="74"/>
  <c r="I443" i="74" s="1"/>
  <c r="G443" i="74"/>
  <c r="M443" i="74" l="1"/>
  <c r="AN443" i="74"/>
  <c r="AM443" i="74" s="1"/>
  <c r="AL443" i="74"/>
  <c r="AO443" i="74" s="1"/>
  <c r="AK443" i="74"/>
  <c r="AI546" i="74" l="1"/>
  <c r="AJ546" i="74" s="1" a="1"/>
  <c r="AJ546" i="74" s="1"/>
  <c r="H546" i="74"/>
  <c r="I546" i="74" s="1"/>
  <c r="G546" i="74"/>
  <c r="AI388" i="74"/>
  <c r="AJ388" i="74" s="1" a="1"/>
  <c r="AJ388" i="74" s="1"/>
  <c r="AI404" i="74"/>
  <c r="AJ404" i="74" s="1" a="1"/>
  <c r="AJ404" i="74" s="1"/>
  <c r="AI403" i="74"/>
  <c r="AJ403" i="74" s="1" a="1"/>
  <c r="AJ403" i="74" s="1"/>
  <c r="L388" i="74" l="1"/>
  <c r="M388" i="74" s="1"/>
  <c r="M546" i="74"/>
  <c r="AN546" i="74"/>
  <c r="AM546" i="74" s="1"/>
  <c r="AL546" i="74"/>
  <c r="AO546" i="74" s="1"/>
  <c r="AK546" i="74"/>
  <c r="AN388" i="74"/>
  <c r="AM388" i="74" s="1"/>
  <c r="AL388" i="74"/>
  <c r="AO388" i="74" s="1"/>
  <c r="AK388" i="74"/>
  <c r="M403" i="74"/>
  <c r="M404" i="74"/>
  <c r="AK403" i="74"/>
  <c r="AN403" i="74"/>
  <c r="AM403" i="74" s="1"/>
  <c r="AL403" i="74"/>
  <c r="AO403" i="74" s="1"/>
  <c r="AN404" i="74"/>
  <c r="AM404" i="74" s="1"/>
  <c r="AL404" i="74"/>
  <c r="AO404" i="74" s="1"/>
  <c r="AK404" i="74"/>
  <c r="AI508" i="74" l="1"/>
  <c r="AJ508" i="74" s="1" a="1"/>
  <c r="AJ508" i="74" s="1"/>
  <c r="H508" i="74"/>
  <c r="I508" i="74" s="1"/>
  <c r="G508" i="74"/>
  <c r="H101" i="74"/>
  <c r="J101" i="74" s="1"/>
  <c r="AI101" i="74"/>
  <c r="AJ101" i="74" s="1" a="1"/>
  <c r="AJ101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1" i="74" l="1"/>
  <c r="M508" i="74"/>
  <c r="AN508" i="74"/>
  <c r="AM508" i="74" s="1"/>
  <c r="AL508" i="74"/>
  <c r="AO508" i="74" s="1"/>
  <c r="AK508" i="74"/>
  <c r="G101" i="74"/>
  <c r="AN101" i="74"/>
  <c r="AM101" i="74" s="1"/>
  <c r="AK101" i="74"/>
  <c r="AL101" i="74"/>
  <c r="AO101" i="74" s="1"/>
  <c r="AI479" i="74" l="1"/>
  <c r="AJ479" i="74" s="1" a="1"/>
  <c r="AJ479" i="74" s="1"/>
  <c r="H479" i="74"/>
  <c r="I479" i="74" s="1"/>
  <c r="G479" i="74"/>
  <c r="M479" i="74" l="1"/>
  <c r="AN479" i="74"/>
  <c r="AM479" i="74" s="1"/>
  <c r="AL479" i="74"/>
  <c r="AO479" i="74" s="1"/>
  <c r="AK479" i="74"/>
  <c r="AI540" i="74" l="1"/>
  <c r="AJ540" i="74" s="1" a="1"/>
  <c r="AJ540" i="74" s="1"/>
  <c r="H540" i="74"/>
  <c r="I540" i="74" s="1"/>
  <c r="G540" i="74"/>
  <c r="AI548" i="74"/>
  <c r="AJ548" i="74" s="1" a="1"/>
  <c r="AJ548" i="74" s="1"/>
  <c r="H548" i="74"/>
  <c r="I548" i="74" s="1"/>
  <c r="G548" i="74"/>
  <c r="AI109" i="74"/>
  <c r="AJ109" i="74" s="1" a="1"/>
  <c r="AJ109" i="74" s="1"/>
  <c r="AI129" i="74"/>
  <c r="AJ129" i="74" s="1" a="1"/>
  <c r="AJ129" i="74" s="1"/>
  <c r="H129" i="74"/>
  <c r="I129" i="74" s="1"/>
  <c r="G129" i="74"/>
  <c r="AI496" i="74"/>
  <c r="AJ496" i="74" s="1" a="1"/>
  <c r="AJ496" i="74" s="1"/>
  <c r="H496" i="74"/>
  <c r="I496" i="74" s="1"/>
  <c r="G496" i="74"/>
  <c r="M129" i="74" l="1"/>
  <c r="M496" i="74"/>
  <c r="M540" i="74"/>
  <c r="AN540" i="74"/>
  <c r="AM540" i="74" s="1"/>
  <c r="AL540" i="74"/>
  <c r="AO540" i="74" s="1"/>
  <c r="AK540" i="74"/>
  <c r="M548" i="74"/>
  <c r="AN548" i="74"/>
  <c r="AM548" i="74" s="1"/>
  <c r="AL548" i="74"/>
  <c r="AO548" i="74" s="1"/>
  <c r="AK548" i="74"/>
  <c r="AN109" i="74"/>
  <c r="AM109" i="74" s="1"/>
  <c r="AL109" i="74"/>
  <c r="AO109" i="74" s="1"/>
  <c r="AK109" i="74"/>
  <c r="G109" i="74"/>
  <c r="H109" i="74"/>
  <c r="J109" i="74" s="1"/>
  <c r="AN129" i="74"/>
  <c r="AM129" i="74" s="1"/>
  <c r="AL129" i="74"/>
  <c r="AO129" i="74" s="1"/>
  <c r="AK129" i="74"/>
  <c r="AN496" i="74"/>
  <c r="AM496" i="74" s="1"/>
  <c r="AL496" i="74"/>
  <c r="AO496" i="74" s="1"/>
  <c r="AK496" i="74"/>
  <c r="M109" i="74" l="1"/>
  <c r="AI408" i="74" l="1"/>
  <c r="AJ408" i="74" s="1" a="1"/>
  <c r="AJ408" i="74" s="1"/>
  <c r="M408" i="74" l="1"/>
  <c r="AN408" i="74"/>
  <c r="AM408" i="74" s="1"/>
  <c r="AL408" i="74"/>
  <c r="AO408" i="74" s="1"/>
  <c r="AK408" i="74"/>
  <c r="AI513" i="74" l="1"/>
  <c r="AJ513" i="74" s="1" a="1"/>
  <c r="AJ513" i="74" s="1"/>
  <c r="G513" i="74"/>
  <c r="AI51" i="74"/>
  <c r="AJ51" i="74" s="1" a="1"/>
  <c r="AJ51" i="74" s="1"/>
  <c r="H51" i="74"/>
  <c r="I51" i="74" s="1"/>
  <c r="G51" i="74"/>
  <c r="AI48" i="74"/>
  <c r="AJ48" i="74" s="1" a="1"/>
  <c r="AJ48" i="74" s="1"/>
  <c r="H48" i="74"/>
  <c r="I48" i="74" s="1"/>
  <c r="G48" i="74"/>
  <c r="AI489" i="74"/>
  <c r="AJ489" i="74" s="1" a="1"/>
  <c r="AJ489" i="74" s="1"/>
  <c r="H489" i="74"/>
  <c r="I489" i="74" s="1"/>
  <c r="G489" i="74"/>
  <c r="AI507" i="74"/>
  <c r="AJ507" i="74" s="1" a="1"/>
  <c r="AJ507" i="74" s="1"/>
  <c r="H507" i="74"/>
  <c r="I507" i="74" s="1"/>
  <c r="G507" i="74"/>
  <c r="M489" i="74" l="1"/>
  <c r="M48" i="74"/>
  <c r="AN513" i="74"/>
  <c r="AM513" i="74" s="1"/>
  <c r="AL513" i="74"/>
  <c r="AO513" i="74" s="1"/>
  <c r="AK513" i="74"/>
  <c r="H513" i="74"/>
  <c r="I513" i="74" s="1"/>
  <c r="M51" i="74"/>
  <c r="AN51" i="74"/>
  <c r="AM51" i="74" s="1"/>
  <c r="AL51" i="74"/>
  <c r="AO51" i="74" s="1"/>
  <c r="AK51" i="74"/>
  <c r="AN48" i="74"/>
  <c r="AM48" i="74" s="1"/>
  <c r="AL48" i="74"/>
  <c r="AO48" i="74" s="1"/>
  <c r="AK48" i="74"/>
  <c r="AN489" i="74"/>
  <c r="AM489" i="74" s="1"/>
  <c r="AK489" i="74"/>
  <c r="AL489" i="74"/>
  <c r="AO489" i="74" s="1"/>
  <c r="M507" i="74"/>
  <c r="AN507" i="74"/>
  <c r="AM507" i="74" s="1"/>
  <c r="AL507" i="74"/>
  <c r="AO507" i="74" s="1"/>
  <c r="AK507" i="74"/>
  <c r="M513" i="74" l="1"/>
  <c r="H573" i="74"/>
  <c r="K573" i="74" s="1"/>
  <c r="H572" i="74"/>
  <c r="K572" i="74" s="1"/>
  <c r="H571" i="74"/>
  <c r="K571" i="74" s="1"/>
  <c r="H570" i="74"/>
  <c r="I570" i="74" s="1"/>
  <c r="H569" i="74"/>
  <c r="J569" i="74" s="1"/>
  <c r="M572" i="74" l="1"/>
  <c r="M571" i="74"/>
  <c r="M570" i="74"/>
  <c r="M569" i="74"/>
  <c r="M573" i="74"/>
  <c r="H468" i="74"/>
  <c r="J468" i="74" s="1"/>
  <c r="AI468" i="74"/>
  <c r="AJ468" i="74" s="1" a="1"/>
  <c r="AJ468" i="74" s="1"/>
  <c r="AI547" i="74"/>
  <c r="AJ547" i="74" s="1" a="1"/>
  <c r="AJ547" i="74" s="1"/>
  <c r="H547" i="74"/>
  <c r="I547" i="74" s="1"/>
  <c r="G547" i="74"/>
  <c r="M468" i="74" l="1"/>
  <c r="G468" i="74"/>
  <c r="AN468" i="74"/>
  <c r="AM468" i="74" s="1"/>
  <c r="AL468" i="74"/>
  <c r="AO468" i="74" s="1"/>
  <c r="AK468" i="74"/>
  <c r="M547" i="74"/>
  <c r="AN547" i="74"/>
  <c r="AM547" i="74" s="1"/>
  <c r="AK547" i="74"/>
  <c r="AL547" i="74"/>
  <c r="AO547" i="74" s="1"/>
  <c r="AI105" i="74"/>
  <c r="AJ105" i="74" s="1" a="1"/>
  <c r="AJ105" i="74" s="1"/>
  <c r="H105" i="74"/>
  <c r="I105" i="74" s="1"/>
  <c r="G105" i="74"/>
  <c r="M105" i="74" l="1"/>
  <c r="AN105" i="74"/>
  <c r="AM105" i="74" s="1"/>
  <c r="AL105" i="74"/>
  <c r="AO105" i="74" s="1"/>
  <c r="AK105" i="74"/>
  <c r="AI45" i="74" l="1"/>
  <c r="AJ45" i="74" s="1" a="1"/>
  <c r="AJ45" i="74" s="1"/>
  <c r="H45" i="74"/>
  <c r="J45" i="74" s="1"/>
  <c r="G45" i="74"/>
  <c r="AI165" i="74"/>
  <c r="AJ165" i="74" s="1" a="1"/>
  <c r="AJ165" i="74" s="1"/>
  <c r="H165" i="74"/>
  <c r="L165" i="74" s="1"/>
  <c r="G165" i="74"/>
  <c r="M45" i="74" l="1"/>
  <c r="M165" i="74"/>
  <c r="AN45" i="74"/>
  <c r="AM45" i="74" s="1"/>
  <c r="AL45" i="74"/>
  <c r="AO45" i="74" s="1"/>
  <c r="AK45" i="74"/>
  <c r="AN165" i="74"/>
  <c r="AM165" i="74" s="1"/>
  <c r="AL165" i="74"/>
  <c r="AO165" i="74" s="1"/>
  <c r="AK165" i="74"/>
  <c r="AI100" i="74" l="1"/>
  <c r="AJ100" i="74" s="1" a="1"/>
  <c r="AJ100" i="74" s="1"/>
  <c r="H100" i="74"/>
  <c r="J100" i="74" s="1"/>
  <c r="G100" i="74"/>
  <c r="M100" i="74" l="1"/>
  <c r="AN100" i="74"/>
  <c r="AM100" i="74" s="1"/>
  <c r="AL100" i="74"/>
  <c r="AO100" i="74" s="1"/>
  <c r="AK100" i="74"/>
  <c r="AI53" i="74" l="1"/>
  <c r="AJ53" i="74" s="1" a="1"/>
  <c r="AJ53" i="74" s="1"/>
  <c r="H53" i="74"/>
  <c r="J53" i="74" s="1"/>
  <c r="G53" i="74"/>
  <c r="M53" i="74" l="1"/>
  <c r="AN53" i="74"/>
  <c r="AM53" i="74" s="1"/>
  <c r="AL53" i="74"/>
  <c r="AO53" i="74" s="1"/>
  <c r="AK53" i="74"/>
  <c r="AI501" i="74" l="1"/>
  <c r="AJ501" i="74" s="1" a="1"/>
  <c r="AJ501" i="74" s="1"/>
  <c r="H501" i="74"/>
  <c r="I501" i="74" s="1"/>
  <c r="G501" i="74"/>
  <c r="AI529" i="74"/>
  <c r="AJ529" i="74" s="1" a="1"/>
  <c r="AJ529" i="74" s="1"/>
  <c r="AI519" i="74"/>
  <c r="AJ519" i="74" s="1" a="1"/>
  <c r="AJ519" i="74" s="1"/>
  <c r="H519" i="74"/>
  <c r="I519" i="74" s="1"/>
  <c r="G519" i="74"/>
  <c r="AI110" i="74"/>
  <c r="AJ110" i="74" s="1" a="1"/>
  <c r="AJ110" i="74" s="1"/>
  <c r="H110" i="74"/>
  <c r="J110" i="74" s="1"/>
  <c r="G110" i="74"/>
  <c r="AI405" i="74"/>
  <c r="AJ405" i="74" s="1" a="1"/>
  <c r="AJ405" i="74" s="1"/>
  <c r="AI407" i="74"/>
  <c r="AJ407" i="74" s="1" a="1"/>
  <c r="AJ407" i="74" s="1"/>
  <c r="AI402" i="74"/>
  <c r="AJ402" i="74" s="1" a="1"/>
  <c r="AJ402" i="74" s="1"/>
  <c r="M402" i="74" l="1"/>
  <c r="M110" i="74"/>
  <c r="M501" i="74"/>
  <c r="AN501" i="74"/>
  <c r="AM501" i="74" s="1"/>
  <c r="AL501" i="74"/>
  <c r="AO501" i="74" s="1"/>
  <c r="AK501" i="74"/>
  <c r="AN529" i="74"/>
  <c r="AM529" i="74" s="1"/>
  <c r="AL529" i="74"/>
  <c r="AO529" i="74" s="1"/>
  <c r="AK529" i="74"/>
  <c r="G529" i="74"/>
  <c r="H529" i="74"/>
  <c r="I529" i="74" s="1"/>
  <c r="M519" i="74"/>
  <c r="AN519" i="74"/>
  <c r="AM519" i="74" s="1"/>
  <c r="AL519" i="74"/>
  <c r="AO519" i="74" s="1"/>
  <c r="AK519" i="74"/>
  <c r="AN110" i="74"/>
  <c r="AM110" i="74" s="1"/>
  <c r="AL110" i="74"/>
  <c r="AO110" i="74" s="1"/>
  <c r="AK110" i="74"/>
  <c r="M407" i="74"/>
  <c r="M405" i="74"/>
  <c r="AK405" i="74"/>
  <c r="AN405" i="74"/>
  <c r="AM405" i="74" s="1"/>
  <c r="AL405" i="74"/>
  <c r="AO405" i="74" s="1"/>
  <c r="AN407" i="74"/>
  <c r="AM407" i="74" s="1"/>
  <c r="AK407" i="74"/>
  <c r="AL407" i="74"/>
  <c r="AO407" i="74" s="1"/>
  <c r="AN402" i="74"/>
  <c r="AM402" i="74" s="1"/>
  <c r="AL402" i="74"/>
  <c r="AO402" i="74" s="1"/>
  <c r="AK402" i="74"/>
  <c r="M529" i="74" l="1"/>
  <c r="AI462" i="74" l="1"/>
  <c r="AJ462" i="74" s="1" a="1"/>
  <c r="AJ462" i="74" s="1"/>
  <c r="H462" i="74"/>
  <c r="K462" i="74" s="1"/>
  <c r="G462" i="74"/>
  <c r="AI114" i="74"/>
  <c r="AJ114" i="74" s="1" a="1"/>
  <c r="AJ114" i="74" s="1"/>
  <c r="H114" i="74"/>
  <c r="I114" i="74" s="1"/>
  <c r="G114" i="74"/>
  <c r="AI62" i="74"/>
  <c r="AJ62" i="74" s="1" a="1"/>
  <c r="AJ62" i="74" s="1"/>
  <c r="H62" i="74"/>
  <c r="I62" i="74" s="1"/>
  <c r="G62" i="74"/>
  <c r="AI16" i="74"/>
  <c r="AJ16" i="74" s="1" a="1"/>
  <c r="AJ16" i="74" s="1"/>
  <c r="H16" i="74"/>
  <c r="K16" i="74" s="1"/>
  <c r="G16" i="74"/>
  <c r="AI6" i="74"/>
  <c r="AJ6" i="74" s="1" a="1"/>
  <c r="AJ6" i="74" s="1"/>
  <c r="H6" i="74"/>
  <c r="I6" i="74" s="1"/>
  <c r="G6" i="74"/>
  <c r="M6" i="74" l="1"/>
  <c r="AN462" i="74"/>
  <c r="AM462" i="74" s="1"/>
  <c r="AL462" i="74"/>
  <c r="AO462" i="74" s="1"/>
  <c r="AK462" i="74"/>
  <c r="M114" i="74"/>
  <c r="M62" i="74"/>
  <c r="M16" i="74"/>
  <c r="M462" i="74"/>
  <c r="AN114" i="74"/>
  <c r="AM114" i="74" s="1"/>
  <c r="AL114" i="74"/>
  <c r="AO114" i="74" s="1"/>
  <c r="AK114" i="74"/>
  <c r="AN62" i="74"/>
  <c r="AM62" i="74" s="1"/>
  <c r="AL62" i="74"/>
  <c r="AO62" i="74" s="1"/>
  <c r="AK62" i="74"/>
  <c r="AN16" i="74"/>
  <c r="AM16" i="74" s="1"/>
  <c r="AL16" i="74"/>
  <c r="AO16" i="74" s="1"/>
  <c r="AK16" i="74"/>
  <c r="AN6" i="74"/>
  <c r="AM6" i="74" s="1"/>
  <c r="AL6" i="74"/>
  <c r="AO6" i="74" s="1"/>
  <c r="AK6" i="74"/>
  <c r="AI531" i="74" l="1"/>
  <c r="AJ531" i="74" s="1" a="1"/>
  <c r="AJ531" i="74" s="1"/>
  <c r="H531" i="74"/>
  <c r="I531" i="74" s="1"/>
  <c r="G531" i="74"/>
  <c r="M531" i="74" l="1"/>
  <c r="AL531" i="74"/>
  <c r="AO531" i="74" s="1"/>
  <c r="AK531" i="74"/>
  <c r="AN531" i="74"/>
  <c r="AM531" i="74" s="1"/>
  <c r="AI488" i="74" l="1"/>
  <c r="AJ488" i="74" s="1" a="1"/>
  <c r="AJ488" i="74" s="1"/>
  <c r="H488" i="74"/>
  <c r="I488" i="74" s="1"/>
  <c r="G488" i="74"/>
  <c r="AI486" i="74"/>
  <c r="AJ486" i="74" s="1" a="1"/>
  <c r="AJ486" i="74" s="1"/>
  <c r="H486" i="74"/>
  <c r="I486" i="74" s="1"/>
  <c r="G486" i="74"/>
  <c r="M486" i="74" l="1"/>
  <c r="M488" i="74"/>
  <c r="AN488" i="74"/>
  <c r="AM488" i="74" s="1"/>
  <c r="AL488" i="74"/>
  <c r="AO488" i="74" s="1"/>
  <c r="AK488" i="74"/>
  <c r="AL486" i="74"/>
  <c r="AO486" i="74" s="1"/>
  <c r="AN486" i="74"/>
  <c r="AM486" i="74" s="1"/>
  <c r="AK486" i="74"/>
  <c r="AI323" i="74"/>
  <c r="AJ323" i="74" s="1" a="1"/>
  <c r="AJ323" i="74" s="1"/>
  <c r="H323" i="74"/>
  <c r="J323" i="74" s="1"/>
  <c r="G323" i="74"/>
  <c r="F34" i="105"/>
  <c r="M323" i="74" l="1"/>
  <c r="AN323" i="74"/>
  <c r="AM323" i="74" s="1"/>
  <c r="AL323" i="74"/>
  <c r="AO323" i="74" s="1"/>
  <c r="AK323" i="74"/>
  <c r="F46" i="105"/>
  <c r="F48" i="105" s="1"/>
  <c r="G49" i="105" s="1"/>
  <c r="F16" i="105"/>
  <c r="AI475" i="74"/>
  <c r="AJ475" i="74" s="1" a="1"/>
  <c r="AJ475" i="74" s="1"/>
  <c r="H475" i="74"/>
  <c r="I475" i="74" s="1"/>
  <c r="G475" i="74"/>
  <c r="AI549" i="74"/>
  <c r="AJ549" i="74" s="1" a="1"/>
  <c r="AJ549" i="74" s="1"/>
  <c r="AI517" i="74"/>
  <c r="AJ517" i="74" s="1" a="1"/>
  <c r="AJ517" i="74" s="1"/>
  <c r="H517" i="74"/>
  <c r="I517" i="74" s="1"/>
  <c r="G517" i="74"/>
  <c r="AI128" i="74"/>
  <c r="AJ128" i="74" s="1" a="1"/>
  <c r="AJ128" i="74" s="1"/>
  <c r="H128" i="74"/>
  <c r="K128" i="74" s="1"/>
  <c r="G128" i="74"/>
  <c r="AI204" i="74"/>
  <c r="AJ204" i="74" s="1" a="1"/>
  <c r="AJ204" i="74" s="1"/>
  <c r="H204" i="74"/>
  <c r="K204" i="74" s="1"/>
  <c r="G204" i="74"/>
  <c r="AI202" i="74"/>
  <c r="AJ202" i="74" s="1" a="1"/>
  <c r="AJ202" i="74" s="1"/>
  <c r="H202" i="74"/>
  <c r="K202" i="74" s="1"/>
  <c r="G202" i="74"/>
  <c r="M204" i="74" l="1"/>
  <c r="M202" i="74"/>
  <c r="M128" i="74"/>
  <c r="M517" i="74"/>
  <c r="M475" i="74"/>
  <c r="AN475" i="74"/>
  <c r="AM475" i="74" s="1"/>
  <c r="AL475" i="74"/>
  <c r="AO475" i="74" s="1"/>
  <c r="AK475" i="74"/>
  <c r="AN549" i="74"/>
  <c r="AM549" i="74" s="1"/>
  <c r="AL549" i="74"/>
  <c r="AO549" i="74" s="1"/>
  <c r="AK549" i="74"/>
  <c r="G549" i="74"/>
  <c r="H549" i="74"/>
  <c r="I549" i="74" s="1"/>
  <c r="AN517" i="74"/>
  <c r="AM517" i="74" s="1"/>
  <c r="AL517" i="74"/>
  <c r="AO517" i="74" s="1"/>
  <c r="AK517" i="74"/>
  <c r="AN128" i="74"/>
  <c r="AM128" i="74" s="1"/>
  <c r="AL128" i="74"/>
  <c r="AO128" i="74" s="1"/>
  <c r="AK128" i="74"/>
  <c r="AN204" i="74"/>
  <c r="AM204" i="74" s="1"/>
  <c r="AL204" i="74"/>
  <c r="AO204" i="74" s="1"/>
  <c r="AK204" i="74"/>
  <c r="AN202" i="74"/>
  <c r="AM202" i="74" s="1"/>
  <c r="AL202" i="74"/>
  <c r="AO202" i="74" s="1"/>
  <c r="AK202" i="74"/>
  <c r="M549" i="74" l="1"/>
  <c r="AI503" i="74" l="1"/>
  <c r="AJ503" i="74" s="1" a="1"/>
  <c r="AJ503" i="74" s="1"/>
  <c r="H503" i="74"/>
  <c r="I503" i="74" s="1"/>
  <c r="G503" i="74"/>
  <c r="M503" i="74" l="1"/>
  <c r="AN503" i="74"/>
  <c r="AM503" i="74" s="1"/>
  <c r="AK503" i="74"/>
  <c r="AL503" i="74"/>
  <c r="AO503" i="74" s="1"/>
  <c r="H207" i="74"/>
  <c r="K207" i="74" s="1"/>
  <c r="AI207" i="74"/>
  <c r="AJ207" i="74" s="1" a="1"/>
  <c r="AJ207" i="74" s="1"/>
  <c r="M207" i="74" l="1"/>
  <c r="G207" i="74"/>
  <c r="AN207" i="74"/>
  <c r="AM207" i="74" s="1"/>
  <c r="AL207" i="74"/>
  <c r="AO207" i="74" s="1"/>
  <c r="AK207" i="74"/>
  <c r="AI365" i="74" l="1"/>
  <c r="AJ365" i="74" s="1" a="1"/>
  <c r="AJ365" i="74" s="1"/>
  <c r="H365" i="74"/>
  <c r="J365" i="74" s="1"/>
  <c r="G365" i="74"/>
  <c r="M365" i="74" l="1"/>
  <c r="AN365" i="74"/>
  <c r="AM365" i="74" s="1"/>
  <c r="AL365" i="74"/>
  <c r="AO365" i="74" s="1"/>
  <c r="AK365" i="74"/>
  <c r="AI505" i="74" l="1"/>
  <c r="AJ505" i="74" s="1" a="1"/>
  <c r="AJ505" i="74" s="1"/>
  <c r="H505" i="74"/>
  <c r="I505" i="74" s="1"/>
  <c r="G505" i="74"/>
  <c r="AI502" i="74"/>
  <c r="AJ502" i="74" s="1" a="1"/>
  <c r="AJ502" i="74" s="1"/>
  <c r="AI504" i="74"/>
  <c r="AJ504" i="74" s="1" a="1"/>
  <c r="AJ504" i="74" s="1"/>
  <c r="AI506" i="74"/>
  <c r="AJ506" i="74" s="1" a="1"/>
  <c r="AJ506" i="74" s="1"/>
  <c r="M505" i="74" l="1"/>
  <c r="AN505" i="74"/>
  <c r="AM505" i="74" s="1"/>
  <c r="AL505" i="74"/>
  <c r="AO505" i="74" s="1"/>
  <c r="AK505" i="74"/>
  <c r="AL502" i="74"/>
  <c r="AO502" i="74" s="1"/>
  <c r="AN502" i="74"/>
  <c r="AM502" i="74" s="1"/>
  <c r="AK502" i="74"/>
  <c r="G502" i="74"/>
  <c r="H502" i="74"/>
  <c r="I502" i="74" s="1"/>
  <c r="AN504" i="74"/>
  <c r="AM504" i="74" s="1"/>
  <c r="AK504" i="74"/>
  <c r="AL504" i="74"/>
  <c r="AO504" i="74" s="1"/>
  <c r="G504" i="74"/>
  <c r="H504" i="74"/>
  <c r="I504" i="74" s="1"/>
  <c r="AN506" i="74"/>
  <c r="AM506" i="74" s="1"/>
  <c r="AL506" i="74"/>
  <c r="AO506" i="74" s="1"/>
  <c r="AK506" i="74"/>
  <c r="G506" i="74"/>
  <c r="H506" i="74"/>
  <c r="I506" i="74" s="1"/>
  <c r="M502" i="74" l="1"/>
  <c r="M504" i="74"/>
  <c r="M506" i="74"/>
  <c r="AI401" i="74" l="1"/>
  <c r="AJ401" i="74" s="1" a="1"/>
  <c r="AJ401" i="74" s="1"/>
  <c r="AI400" i="74"/>
  <c r="AJ400" i="74" s="1" a="1"/>
  <c r="AJ400" i="74" s="1"/>
  <c r="AI399" i="74"/>
  <c r="AJ399" i="74" s="1" a="1"/>
  <c r="AJ399" i="74" s="1"/>
  <c r="AI398" i="74"/>
  <c r="AJ398" i="74" s="1" a="1"/>
  <c r="AJ398" i="74" s="1"/>
  <c r="H398" i="74"/>
  <c r="I398" i="74" s="1"/>
  <c r="G398" i="74"/>
  <c r="M399" i="74" l="1"/>
  <c r="M400" i="74"/>
  <c r="M401" i="74"/>
  <c r="M398" i="74"/>
  <c r="AN401" i="74"/>
  <c r="AM401" i="74" s="1"/>
  <c r="AL401" i="74"/>
  <c r="AO401" i="74" s="1"/>
  <c r="AK401" i="74"/>
  <c r="AN400" i="74"/>
  <c r="AM400" i="74" s="1"/>
  <c r="AL400" i="74"/>
  <c r="AO400" i="74" s="1"/>
  <c r="AK400" i="74"/>
  <c r="AN399" i="74"/>
  <c r="AM399" i="74" s="1"/>
  <c r="AL399" i="74"/>
  <c r="AO399" i="74" s="1"/>
  <c r="AK399" i="74"/>
  <c r="AN398" i="74"/>
  <c r="AM398" i="74" s="1"/>
  <c r="AL398" i="74"/>
  <c r="AO398" i="74" s="1"/>
  <c r="AK398" i="74"/>
  <c r="AI65" i="74" l="1"/>
  <c r="AJ65" i="74" s="1" a="1"/>
  <c r="AJ65" i="74" s="1"/>
  <c r="H65" i="74"/>
  <c r="J65" i="74" s="1"/>
  <c r="G65" i="74"/>
  <c r="AI75" i="74"/>
  <c r="AJ75" i="74" s="1" a="1"/>
  <c r="AJ75" i="74" s="1"/>
  <c r="H75" i="74"/>
  <c r="J75" i="74" s="1"/>
  <c r="G75" i="74"/>
  <c r="AI80" i="74"/>
  <c r="AJ80" i="74" s="1" a="1"/>
  <c r="AJ80" i="74" s="1"/>
  <c r="H80" i="74"/>
  <c r="K80" i="74" s="1"/>
  <c r="G80" i="74"/>
  <c r="AI74" i="74"/>
  <c r="AJ74" i="74" s="1" a="1"/>
  <c r="AJ74" i="74" s="1"/>
  <c r="J74" i="74"/>
  <c r="AI68" i="74"/>
  <c r="AJ68" i="74" s="1" a="1"/>
  <c r="AJ68" i="74" s="1"/>
  <c r="H68" i="74"/>
  <c r="I68" i="74" s="1"/>
  <c r="G68" i="74"/>
  <c r="AI121" i="74"/>
  <c r="AJ121" i="74" s="1" a="1"/>
  <c r="AJ121" i="74" s="1"/>
  <c r="H121" i="74"/>
  <c r="G121" i="74"/>
  <c r="AI124" i="74"/>
  <c r="AJ124" i="74" s="1" a="1"/>
  <c r="AJ124" i="74" s="1"/>
  <c r="H124" i="74"/>
  <c r="I124" i="74" s="1"/>
  <c r="G124" i="74"/>
  <c r="K121" i="74" l="1"/>
  <c r="M121" i="74" s="1"/>
  <c r="M68" i="74"/>
  <c r="M124" i="74"/>
  <c r="M80" i="74"/>
  <c r="M75" i="74"/>
  <c r="M65" i="74"/>
  <c r="AN65" i="74"/>
  <c r="AM65" i="74" s="1"/>
  <c r="AL65" i="74"/>
  <c r="AO65" i="74" s="1"/>
  <c r="AK65" i="74"/>
  <c r="AN75" i="74"/>
  <c r="AM75" i="74" s="1"/>
  <c r="AL75" i="74"/>
  <c r="AO75" i="74" s="1"/>
  <c r="AK75" i="74"/>
  <c r="AN80" i="74"/>
  <c r="AM80" i="74" s="1"/>
  <c r="AL80" i="74"/>
  <c r="AO80" i="74" s="1"/>
  <c r="AK80" i="74"/>
  <c r="M74" i="74"/>
  <c r="AN74" i="74"/>
  <c r="AM74" i="74" s="1"/>
  <c r="AL74" i="74"/>
  <c r="AO74" i="74" s="1"/>
  <c r="AK74" i="74"/>
  <c r="AN68" i="74"/>
  <c r="AM68" i="74" s="1"/>
  <c r="AL68" i="74"/>
  <c r="AO68" i="74" s="1"/>
  <c r="AK68" i="74"/>
  <c r="AN121" i="74"/>
  <c r="AM121" i="74" s="1"/>
  <c r="AL121" i="74"/>
  <c r="AO121" i="74" s="1"/>
  <c r="AK121" i="74"/>
  <c r="AN124" i="74"/>
  <c r="AM124" i="74" s="1"/>
  <c r="AL124" i="74"/>
  <c r="AO124" i="74" s="1"/>
  <c r="AK124" i="74"/>
  <c r="AI47" i="74"/>
  <c r="AJ47" i="74" s="1" a="1"/>
  <c r="AJ47" i="74" s="1"/>
  <c r="H47" i="74"/>
  <c r="I47" i="74" s="1"/>
  <c r="G47" i="74"/>
  <c r="AI523" i="74"/>
  <c r="AJ523" i="74" s="1" a="1"/>
  <c r="AJ523" i="74" s="1"/>
  <c r="M47" i="74" l="1"/>
  <c r="AL47" i="74"/>
  <c r="AO47" i="74" s="1"/>
  <c r="AN47" i="74"/>
  <c r="AM47" i="74" s="1"/>
  <c r="AK47" i="74"/>
  <c r="AL523" i="74"/>
  <c r="AO523" i="74" s="1"/>
  <c r="AK523" i="74"/>
  <c r="AN523" i="74"/>
  <c r="AM523" i="74" s="1"/>
  <c r="G523" i="74"/>
  <c r="H523" i="74"/>
  <c r="K523" i="74" s="1"/>
  <c r="M523" i="74" l="1"/>
  <c r="AI126" i="74" l="1"/>
  <c r="AJ126" i="74" s="1" a="1"/>
  <c r="AJ126" i="74" s="1"/>
  <c r="H126" i="74"/>
  <c r="I126" i="74" s="1"/>
  <c r="G126" i="74"/>
  <c r="M126" i="74" l="1"/>
  <c r="AN126" i="74"/>
  <c r="AM126" i="74" s="1"/>
  <c r="AL126" i="74"/>
  <c r="AO126" i="74" s="1"/>
  <c r="AK126" i="74"/>
  <c r="AI518" i="74" l="1"/>
  <c r="AJ518" i="74" s="1" a="1"/>
  <c r="AJ518" i="74" s="1"/>
  <c r="H518" i="74"/>
  <c r="I518" i="74" s="1"/>
  <c r="G518" i="74"/>
  <c r="AI539" i="74"/>
  <c r="AJ539" i="74" s="1" a="1"/>
  <c r="AJ539" i="74" s="1"/>
  <c r="H539" i="74"/>
  <c r="I539" i="74" s="1"/>
  <c r="G539" i="74"/>
  <c r="AI527" i="74"/>
  <c r="AJ527" i="74" s="1" a="1"/>
  <c r="AJ527" i="74" s="1"/>
  <c r="H527" i="74"/>
  <c r="I527" i="74" s="1"/>
  <c r="G527" i="74"/>
  <c r="AI217" i="74"/>
  <c r="AJ217" i="74" s="1" a="1"/>
  <c r="AJ217" i="74" s="1"/>
  <c r="H217" i="74"/>
  <c r="I217" i="74" s="1"/>
  <c r="G217" i="74"/>
  <c r="M539" i="74" l="1"/>
  <c r="M527" i="74"/>
  <c r="M518" i="74"/>
  <c r="AN518" i="74"/>
  <c r="AM518" i="74" s="1"/>
  <c r="AL518" i="74"/>
  <c r="AO518" i="74" s="1"/>
  <c r="AK518" i="74"/>
  <c r="AN539" i="74"/>
  <c r="AM539" i="74" s="1"/>
  <c r="AL539" i="74"/>
  <c r="AO539" i="74" s="1"/>
  <c r="AK539" i="74"/>
  <c r="AN527" i="74"/>
  <c r="AM527" i="74" s="1"/>
  <c r="AL527" i="74"/>
  <c r="AO527" i="74" s="1"/>
  <c r="AK527" i="74"/>
  <c r="M217" i="74"/>
  <c r="AN217" i="74"/>
  <c r="AM217" i="74" s="1"/>
  <c r="AL217" i="74"/>
  <c r="AO217" i="74" s="1"/>
  <c r="AK217" i="74"/>
  <c r="AJ570" i="74" l="1" a="1"/>
  <c r="AJ570" i="74" s="1"/>
  <c r="AN570" i="74" l="1"/>
  <c r="AM570" i="74" s="1"/>
  <c r="AL570" i="74"/>
  <c r="AO570" i="74" s="1"/>
  <c r="AK570" i="74"/>
  <c r="AI438" i="74"/>
  <c r="AJ438" i="74" s="1" a="1"/>
  <c r="AJ438" i="74" s="1"/>
  <c r="H438" i="74"/>
  <c r="J438" i="74" s="1"/>
  <c r="G438" i="74"/>
  <c r="AI435" i="74"/>
  <c r="AJ435" i="74" s="1" a="1"/>
  <c r="AJ435" i="74" s="1"/>
  <c r="H435" i="74"/>
  <c r="I435" i="74" s="1"/>
  <c r="G435" i="74"/>
  <c r="AI485" i="74"/>
  <c r="AJ485" i="74" s="1" a="1"/>
  <c r="AJ485" i="74" s="1"/>
  <c r="L485" i="74"/>
  <c r="M485" i="74" l="1"/>
  <c r="M435" i="74"/>
  <c r="M438" i="74"/>
  <c r="AN438" i="74"/>
  <c r="AM438" i="74" s="1"/>
  <c r="AL438" i="74"/>
  <c r="AO438" i="74" s="1"/>
  <c r="AK438" i="74"/>
  <c r="AN435" i="74"/>
  <c r="AM435" i="74" s="1"/>
  <c r="AL435" i="74"/>
  <c r="AO435" i="74" s="1"/>
  <c r="AK435" i="74"/>
  <c r="AN485" i="74"/>
  <c r="AM485" i="74" s="1"/>
  <c r="AL485" i="74"/>
  <c r="AO485" i="74" s="1"/>
  <c r="AK485" i="74"/>
  <c r="AI208" i="74" l="1"/>
  <c r="AJ208" i="74" s="1" a="1"/>
  <c r="AJ208" i="74" s="1"/>
  <c r="H208" i="74"/>
  <c r="K208" i="74" s="1"/>
  <c r="G208" i="74"/>
  <c r="M208" i="74" l="1"/>
  <c r="AN208" i="74"/>
  <c r="AM208" i="74" s="1"/>
  <c r="AL208" i="74"/>
  <c r="AO208" i="74" s="1"/>
  <c r="AK208" i="74"/>
  <c r="AI533" i="74" l="1"/>
  <c r="AJ533" i="74" s="1" a="1"/>
  <c r="AJ533" i="74" s="1"/>
  <c r="H533" i="74"/>
  <c r="I533" i="74" s="1"/>
  <c r="G533" i="74"/>
  <c r="AI544" i="74"/>
  <c r="AJ544" i="74" s="1" a="1"/>
  <c r="AJ544" i="74" s="1"/>
  <c r="AI107" i="74"/>
  <c r="AJ107" i="74" s="1" a="1"/>
  <c r="AJ107" i="74" s="1"/>
  <c r="H107" i="74"/>
  <c r="J107" i="74" s="1"/>
  <c r="G107" i="74"/>
  <c r="M533" i="74" l="1"/>
  <c r="AN533" i="74"/>
  <c r="AM533" i="74" s="1"/>
  <c r="AK533" i="74"/>
  <c r="AL533" i="74"/>
  <c r="AO533" i="74" s="1"/>
  <c r="AN544" i="74"/>
  <c r="AM544" i="74" s="1"/>
  <c r="AK544" i="74"/>
  <c r="AL544" i="74"/>
  <c r="AO544" i="74" s="1"/>
  <c r="G544" i="74"/>
  <c r="H544" i="74"/>
  <c r="I544" i="74" s="1"/>
  <c r="M107" i="74"/>
  <c r="AL107" i="74"/>
  <c r="AO107" i="74" s="1"/>
  <c r="AK107" i="74"/>
  <c r="AN107" i="74"/>
  <c r="AM107" i="74" s="1"/>
  <c r="M544" i="74" l="1"/>
  <c r="AI530" i="74" l="1"/>
  <c r="AJ530" i="74" s="1" a="1"/>
  <c r="AJ530" i="74" s="1"/>
  <c r="H530" i="74"/>
  <c r="I530" i="74" s="1"/>
  <c r="G530" i="74"/>
  <c r="M530" i="74" l="1"/>
  <c r="AN530" i="74"/>
  <c r="AM530" i="74" s="1"/>
  <c r="AL530" i="74"/>
  <c r="AO530" i="74" s="1"/>
  <c r="AK530" i="74"/>
  <c r="AI512" i="74" l="1"/>
  <c r="AJ512" i="74" s="1" a="1"/>
  <c r="AJ512" i="74" s="1"/>
  <c r="H512" i="74"/>
  <c r="I512" i="74" s="1"/>
  <c r="G512" i="74"/>
  <c r="AI423" i="74"/>
  <c r="AJ423" i="74" s="1" a="1"/>
  <c r="AJ423" i="74" s="1"/>
  <c r="AI434" i="74"/>
  <c r="AJ434" i="74" s="1" a="1"/>
  <c r="AJ434" i="74" s="1"/>
  <c r="H434" i="74"/>
  <c r="I434" i="74" s="1"/>
  <c r="G434" i="74"/>
  <c r="AI329" i="74"/>
  <c r="AJ329" i="74" s="1" a="1"/>
  <c r="AJ329" i="74" s="1"/>
  <c r="H329" i="74"/>
  <c r="K329" i="74" s="1"/>
  <c r="G329" i="74"/>
  <c r="M512" i="74" l="1"/>
  <c r="AN512" i="74"/>
  <c r="AM512" i="74" s="1"/>
  <c r="AL512" i="74"/>
  <c r="AO512" i="74" s="1"/>
  <c r="AK512" i="74"/>
  <c r="M423" i="74"/>
  <c r="AN423" i="74"/>
  <c r="AM423" i="74" s="1"/>
  <c r="AL423" i="74"/>
  <c r="AO423" i="74" s="1"/>
  <c r="AK423" i="74"/>
  <c r="M434" i="74"/>
  <c r="AN434" i="74"/>
  <c r="AM434" i="74" s="1"/>
  <c r="AL434" i="74"/>
  <c r="AO434" i="74" s="1"/>
  <c r="AK434" i="74"/>
  <c r="M329" i="74"/>
  <c r="AN329" i="74"/>
  <c r="AM329" i="74" s="1"/>
  <c r="AL329" i="74"/>
  <c r="AO329" i="74" s="1"/>
  <c r="AK329" i="74"/>
  <c r="AI484" i="74" l="1"/>
  <c r="AJ484" i="74" s="1" a="1"/>
  <c r="AJ484" i="74" s="1"/>
  <c r="L484" i="74" l="1"/>
  <c r="M484" i="74" s="1"/>
  <c r="AN484" i="74"/>
  <c r="AM484" i="74" s="1"/>
  <c r="AK484" i="74"/>
  <c r="AL484" i="74"/>
  <c r="AO484" i="74" s="1"/>
  <c r="AI381" i="74" l="1"/>
  <c r="AJ381" i="74" s="1" a="1"/>
  <c r="AJ381" i="74" s="1"/>
  <c r="L381" i="74"/>
  <c r="AI380" i="74"/>
  <c r="AJ380" i="74" s="1" a="1"/>
  <c r="AJ380" i="74" s="1"/>
  <c r="L380" i="74"/>
  <c r="AI382" i="74"/>
  <c r="AJ382" i="74" s="1" a="1"/>
  <c r="AJ382" i="74" s="1"/>
  <c r="AI383" i="74"/>
  <c r="AJ383" i="74" s="1" a="1"/>
  <c r="AJ383" i="74" s="1"/>
  <c r="L383" i="74"/>
  <c r="AI384" i="74"/>
  <c r="AJ384" i="74" s="1" a="1"/>
  <c r="AJ384" i="74" s="1"/>
  <c r="L384" i="74"/>
  <c r="AI509" i="74"/>
  <c r="AJ509" i="74" s="1" a="1"/>
  <c r="AJ509" i="74" s="1"/>
  <c r="H509" i="74"/>
  <c r="I509" i="74" s="1"/>
  <c r="G509" i="74"/>
  <c r="M381" i="74" l="1"/>
  <c r="M384" i="74"/>
  <c r="M382" i="74"/>
  <c r="M380" i="74"/>
  <c r="M383" i="74"/>
  <c r="AK380" i="74"/>
  <c r="AN380" i="74"/>
  <c r="AM380" i="74" s="1"/>
  <c r="AL380" i="74"/>
  <c r="AO380" i="74" s="1"/>
  <c r="AN381" i="74"/>
  <c r="AM381" i="74" s="1"/>
  <c r="AL381" i="74"/>
  <c r="AO381" i="74" s="1"/>
  <c r="AK381" i="74"/>
  <c r="AN382" i="74"/>
  <c r="AM382" i="74" s="1"/>
  <c r="AL382" i="74"/>
  <c r="AO382" i="74" s="1"/>
  <c r="AK382" i="74"/>
  <c r="AN383" i="74"/>
  <c r="AM383" i="74" s="1"/>
  <c r="AL383" i="74"/>
  <c r="AO383" i="74" s="1"/>
  <c r="AK383" i="74"/>
  <c r="AN384" i="74"/>
  <c r="AM384" i="74" s="1"/>
  <c r="AL384" i="74"/>
  <c r="AO384" i="74" s="1"/>
  <c r="AK384" i="74"/>
  <c r="M509" i="74"/>
  <c r="AN509" i="74"/>
  <c r="AM509" i="74" s="1"/>
  <c r="AL509" i="74"/>
  <c r="AO509" i="74" s="1"/>
  <c r="AK509" i="74"/>
  <c r="AI12" i="74" l="1"/>
  <c r="AJ12" i="74" s="1" a="1"/>
  <c r="AJ12" i="74" s="1"/>
  <c r="H12" i="74"/>
  <c r="I12" i="74" s="1"/>
  <c r="G12" i="74"/>
  <c r="AI492" i="74"/>
  <c r="AJ492" i="74" s="1" a="1"/>
  <c r="AJ492" i="74" s="1"/>
  <c r="H492" i="74"/>
  <c r="I492" i="74" s="1"/>
  <c r="G492" i="74"/>
  <c r="AI162" i="74"/>
  <c r="AJ162" i="74" s="1" a="1"/>
  <c r="AJ162" i="74" s="1"/>
  <c r="H162" i="74"/>
  <c r="I162" i="74" s="1"/>
  <c r="G162" i="74"/>
  <c r="M12" i="74" l="1"/>
  <c r="M492" i="74"/>
  <c r="M162" i="74"/>
  <c r="AN12" i="74"/>
  <c r="AM12" i="74" s="1"/>
  <c r="AL12" i="74"/>
  <c r="AO12" i="74" s="1"/>
  <c r="AK12" i="74"/>
  <c r="AN492" i="74"/>
  <c r="AM492" i="74" s="1"/>
  <c r="AL492" i="74"/>
  <c r="AO492" i="74" s="1"/>
  <c r="AK492" i="74"/>
  <c r="AN162" i="74"/>
  <c r="AM162" i="74" s="1"/>
  <c r="AL162" i="74"/>
  <c r="AO162" i="74" s="1"/>
  <c r="AK162" i="74"/>
  <c r="AI333" i="74"/>
  <c r="AJ333" i="74" s="1" a="1"/>
  <c r="AJ333" i="74" s="1"/>
  <c r="AI552" i="74"/>
  <c r="AJ552" i="74" s="1" a="1"/>
  <c r="AJ552" i="74" s="1"/>
  <c r="H552" i="74"/>
  <c r="I552" i="74" s="1"/>
  <c r="G552" i="74"/>
  <c r="AI526" i="74"/>
  <c r="AJ526" i="74" s="1" a="1"/>
  <c r="AJ526" i="74" s="1"/>
  <c r="H526" i="74"/>
  <c r="I526" i="74" s="1"/>
  <c r="G526" i="74"/>
  <c r="AI516" i="74"/>
  <c r="AJ516" i="74" s="1" a="1"/>
  <c r="AJ516" i="74" s="1"/>
  <c r="AI104" i="74"/>
  <c r="AJ104" i="74" s="1" a="1"/>
  <c r="AJ104" i="74" s="1"/>
  <c r="H104" i="74"/>
  <c r="J104" i="74" s="1"/>
  <c r="G104" i="74"/>
  <c r="AI211" i="74"/>
  <c r="AJ211" i="74" s="1" a="1"/>
  <c r="AJ211" i="74" s="1"/>
  <c r="H211" i="74"/>
  <c r="J211" i="74" s="1"/>
  <c r="G211" i="74"/>
  <c r="AN333" i="74" l="1"/>
  <c r="AM333" i="74" s="1"/>
  <c r="AL333" i="74"/>
  <c r="AO333" i="74" s="1"/>
  <c r="AK333" i="74"/>
  <c r="M333" i="74"/>
  <c r="M552" i="74"/>
  <c r="AN552" i="74"/>
  <c r="AM552" i="74" s="1"/>
  <c r="AL552" i="74"/>
  <c r="AO552" i="74" s="1"/>
  <c r="AK552" i="74"/>
  <c r="M526" i="74"/>
  <c r="AN526" i="74"/>
  <c r="AM526" i="74" s="1"/>
  <c r="AL526" i="74"/>
  <c r="AO526" i="74" s="1"/>
  <c r="AK526" i="74"/>
  <c r="AN516" i="74"/>
  <c r="AM516" i="74" s="1"/>
  <c r="AL516" i="74"/>
  <c r="AO516" i="74" s="1"/>
  <c r="AK516" i="74"/>
  <c r="G516" i="74"/>
  <c r="H516" i="74"/>
  <c r="J516" i="74" s="1"/>
  <c r="M104" i="74"/>
  <c r="AN104" i="74"/>
  <c r="AM104" i="74" s="1"/>
  <c r="AL104" i="74"/>
  <c r="AO104" i="74" s="1"/>
  <c r="AK104" i="74"/>
  <c r="M211" i="74"/>
  <c r="AN211" i="74"/>
  <c r="AM211" i="74" s="1"/>
  <c r="AL211" i="74"/>
  <c r="AO211" i="74" s="1"/>
  <c r="AK211" i="74"/>
  <c r="M516" i="74" l="1"/>
  <c r="AI390" i="74" l="1"/>
  <c r="AJ390" i="74" s="1" a="1"/>
  <c r="AJ390" i="74" s="1"/>
  <c r="AI386" i="74"/>
  <c r="AJ386" i="74" s="1" a="1"/>
  <c r="AJ386" i="74" s="1"/>
  <c r="L386" i="74"/>
  <c r="AI385" i="74"/>
  <c r="AJ385" i="74" s="1" a="1"/>
  <c r="AJ385" i="74" s="1"/>
  <c r="H385" i="74"/>
  <c r="K385" i="74" s="1"/>
  <c r="G385" i="74"/>
  <c r="L390" i="74" l="1"/>
  <c r="M390" i="74" s="1"/>
  <c r="M386" i="74"/>
  <c r="M385" i="74"/>
  <c r="AN390" i="74"/>
  <c r="AM390" i="74" s="1"/>
  <c r="AL390" i="74"/>
  <c r="AO390" i="74" s="1"/>
  <c r="AK390" i="74"/>
  <c r="AN386" i="74"/>
  <c r="AM386" i="74" s="1"/>
  <c r="AL386" i="74"/>
  <c r="AO386" i="74" s="1"/>
  <c r="AK386" i="74"/>
  <c r="AN385" i="74"/>
  <c r="AM385" i="74" s="1"/>
  <c r="AL385" i="74"/>
  <c r="AO385" i="74" s="1"/>
  <c r="AK385" i="74"/>
  <c r="AI535" i="74" l="1"/>
  <c r="AJ535" i="74" s="1" a="1"/>
  <c r="AJ535" i="74" s="1"/>
  <c r="H535" i="74"/>
  <c r="I535" i="74" s="1"/>
  <c r="G535" i="74"/>
  <c r="M535" i="74" l="1"/>
  <c r="AN535" i="74"/>
  <c r="AM535" i="74" s="1"/>
  <c r="AL535" i="74"/>
  <c r="AO535" i="74" s="1"/>
  <c r="AK535" i="74"/>
  <c r="AI515" i="74" l="1"/>
  <c r="AJ515" i="74" s="1" a="1"/>
  <c r="AJ515" i="74" s="1"/>
  <c r="H515" i="74"/>
  <c r="I515" i="74" s="1"/>
  <c r="G515" i="74"/>
  <c r="M515" i="74" l="1"/>
  <c r="AL515" i="74"/>
  <c r="AO515" i="74" s="1"/>
  <c r="AN515" i="74"/>
  <c r="AM515" i="74" s="1"/>
  <c r="AK515" i="74"/>
  <c r="AI125" i="74" l="1"/>
  <c r="AJ125" i="74" s="1" a="1"/>
  <c r="AJ125" i="74" s="1"/>
  <c r="H125" i="74"/>
  <c r="I125" i="74" s="1"/>
  <c r="G125" i="74"/>
  <c r="AI119" i="74"/>
  <c r="AJ119" i="74" s="1" a="1"/>
  <c r="AJ119" i="74" s="1"/>
  <c r="H119" i="74"/>
  <c r="I119" i="74" s="1"/>
  <c r="G119" i="74"/>
  <c r="AI123" i="74"/>
  <c r="AJ123" i="74" s="1" a="1"/>
  <c r="AJ123" i="74" s="1"/>
  <c r="H123" i="74"/>
  <c r="I123" i="74" s="1"/>
  <c r="G123" i="74"/>
  <c r="AI122" i="74"/>
  <c r="AJ122" i="74" s="1" a="1"/>
  <c r="AJ122" i="74" s="1"/>
  <c r="H122" i="74"/>
  <c r="I122" i="74" s="1"/>
  <c r="G122" i="74"/>
  <c r="AI120" i="74"/>
  <c r="AJ120" i="74" s="1" a="1"/>
  <c r="AJ120" i="74" s="1"/>
  <c r="H120" i="74"/>
  <c r="I120" i="74" s="1"/>
  <c r="G120" i="74"/>
  <c r="M125" i="74" l="1"/>
  <c r="M119" i="74"/>
  <c r="AN125" i="74"/>
  <c r="AM125" i="74" s="1"/>
  <c r="AL125" i="74"/>
  <c r="AO125" i="74" s="1"/>
  <c r="AK125" i="74"/>
  <c r="AN119" i="74"/>
  <c r="AM119" i="74" s="1"/>
  <c r="AK119" i="74"/>
  <c r="AL119" i="74"/>
  <c r="AO119" i="74" s="1"/>
  <c r="M123" i="74"/>
  <c r="AN123" i="74"/>
  <c r="AM123" i="74" s="1"/>
  <c r="AL123" i="74"/>
  <c r="AO123" i="74" s="1"/>
  <c r="AK123" i="74"/>
  <c r="AN122" i="74"/>
  <c r="AM122" i="74" s="1"/>
  <c r="AL122" i="74"/>
  <c r="AO122" i="74" s="1"/>
  <c r="AK122" i="74"/>
  <c r="AL120" i="74"/>
  <c r="AO120" i="74" s="1"/>
  <c r="AK120" i="74"/>
  <c r="AN120" i="74"/>
  <c r="AM120" i="74" s="1"/>
  <c r="M122" i="74" l="1"/>
  <c r="M120" i="74"/>
  <c r="AI536" i="74"/>
  <c r="AJ536" i="74" s="1" a="1"/>
  <c r="AJ536" i="74" s="1"/>
  <c r="H536" i="74"/>
  <c r="I536" i="74" s="1"/>
  <c r="G536" i="74"/>
  <c r="AI448" i="74"/>
  <c r="AJ448" i="74" s="1" a="1"/>
  <c r="AJ448" i="74" s="1"/>
  <c r="H448" i="74"/>
  <c r="L448" i="74" s="1"/>
  <c r="G448" i="74"/>
  <c r="AI447" i="74"/>
  <c r="AJ447" i="74" s="1" a="1"/>
  <c r="AJ447" i="74" s="1"/>
  <c r="H447" i="74"/>
  <c r="L447" i="74" s="1"/>
  <c r="G447" i="74"/>
  <c r="M447" i="74" l="1"/>
  <c r="M536" i="74"/>
  <c r="M448" i="74"/>
  <c r="AN536" i="74"/>
  <c r="AM536" i="74" s="1"/>
  <c r="AL536" i="74"/>
  <c r="AO536" i="74" s="1"/>
  <c r="AK536" i="74"/>
  <c r="AN447" i="74"/>
  <c r="AM447" i="74" s="1"/>
  <c r="AL447" i="74"/>
  <c r="AO447" i="74" s="1"/>
  <c r="AK447" i="74"/>
  <c r="AK448" i="74"/>
  <c r="AL448" i="74"/>
  <c r="AO448" i="74" s="1"/>
  <c r="AN448" i="74"/>
  <c r="AM448" i="74" s="1"/>
  <c r="AI343" i="74"/>
  <c r="AJ343" i="74" s="1" a="1"/>
  <c r="AJ343" i="74" s="1"/>
  <c r="H343" i="74"/>
  <c r="K343" i="74" s="1"/>
  <c r="G343" i="74"/>
  <c r="M343" i="74" l="1"/>
  <c r="AN343" i="74"/>
  <c r="AM343" i="74" s="1"/>
  <c r="AL343" i="74"/>
  <c r="AO343" i="74" s="1"/>
  <c r="AK343" i="74"/>
  <c r="AI432" i="74" l="1"/>
  <c r="AJ432" i="74" s="1" a="1"/>
  <c r="AJ432" i="74" s="1"/>
  <c r="H432" i="74"/>
  <c r="K432" i="74" s="1"/>
  <c r="G432" i="74"/>
  <c r="AI433" i="74"/>
  <c r="AJ433" i="74" s="1" a="1"/>
  <c r="AJ433" i="74" s="1"/>
  <c r="H433" i="74"/>
  <c r="I433" i="74" s="1"/>
  <c r="G433" i="74"/>
  <c r="AI422" i="74"/>
  <c r="AJ422" i="74" s="1" a="1"/>
  <c r="AJ422" i="74" s="1"/>
  <c r="H422" i="74"/>
  <c r="J422" i="74" s="1"/>
  <c r="G422" i="74"/>
  <c r="M422" i="74" l="1"/>
  <c r="M433" i="74"/>
  <c r="M432" i="74"/>
  <c r="AN432" i="74"/>
  <c r="AM432" i="74" s="1"/>
  <c r="AL432" i="74"/>
  <c r="AO432" i="74" s="1"/>
  <c r="AK432" i="74"/>
  <c r="AN433" i="74"/>
  <c r="AM433" i="74" s="1"/>
  <c r="AL433" i="74"/>
  <c r="AO433" i="74" s="1"/>
  <c r="AK433" i="74"/>
  <c r="AN422" i="74"/>
  <c r="AM422" i="74" s="1"/>
  <c r="AL422" i="74"/>
  <c r="AO422" i="74" s="1"/>
  <c r="AK422" i="74"/>
  <c r="G454" i="74" l="1"/>
  <c r="AI454" i="74"/>
  <c r="AJ454" i="74" s="1" a="1"/>
  <c r="AJ454" i="74" s="1"/>
  <c r="H454" i="74"/>
  <c r="I454" i="74" s="1"/>
  <c r="M454" i="74" l="1"/>
  <c r="AN454" i="74"/>
  <c r="AM454" i="74" s="1"/>
  <c r="AL454" i="74"/>
  <c r="AO454" i="74" s="1"/>
  <c r="AK454" i="74"/>
  <c r="AI88" i="74" l="1"/>
  <c r="AJ88" i="74" s="1" a="1"/>
  <c r="AJ88" i="74" s="1"/>
  <c r="AI54" i="74"/>
  <c r="AJ54" i="74" s="1" a="1"/>
  <c r="AJ54" i="74" s="1"/>
  <c r="H54" i="74"/>
  <c r="K54" i="74" s="1"/>
  <c r="G54" i="74"/>
  <c r="M54" i="74" l="1"/>
  <c r="M88" i="74"/>
  <c r="AK88" i="74"/>
  <c r="AN88" i="74"/>
  <c r="AM88" i="74" s="1"/>
  <c r="AL88" i="74"/>
  <c r="AO88" i="74" s="1"/>
  <c r="AN54" i="74"/>
  <c r="AM54" i="74" s="1"/>
  <c r="AL54" i="74"/>
  <c r="AO54" i="74" s="1"/>
  <c r="AK54" i="74"/>
  <c r="AI363" i="74" l="1"/>
  <c r="AJ363" i="74" s="1" a="1"/>
  <c r="AJ363" i="74" s="1"/>
  <c r="G363" i="74"/>
  <c r="AI346" i="74"/>
  <c r="AJ346" i="74" s="1" a="1"/>
  <c r="AJ346" i="74" s="1"/>
  <c r="AI345" i="74"/>
  <c r="AJ345" i="74" s="1" a="1"/>
  <c r="AJ345" i="74" s="1"/>
  <c r="H345" i="74"/>
  <c r="I345" i="74" s="1"/>
  <c r="G345" i="74"/>
  <c r="AI344" i="74"/>
  <c r="AJ344" i="74" s="1" a="1"/>
  <c r="AJ344" i="74" s="1"/>
  <c r="H344" i="74"/>
  <c r="I344" i="74" s="1"/>
  <c r="G344" i="74"/>
  <c r="AI371" i="74"/>
  <c r="AJ371" i="74" s="1" a="1"/>
  <c r="AJ371" i="74" s="1"/>
  <c r="H371" i="74"/>
  <c r="K371" i="74" s="1"/>
  <c r="G371" i="74"/>
  <c r="AI372" i="74"/>
  <c r="AJ372" i="74" s="1" a="1"/>
  <c r="AJ372" i="74" s="1"/>
  <c r="H372" i="74"/>
  <c r="K372" i="74" s="1"/>
  <c r="G372" i="74"/>
  <c r="AI373" i="74"/>
  <c r="AJ373" i="74" s="1" a="1"/>
  <c r="AJ373" i="74" s="1"/>
  <c r="H373" i="74"/>
  <c r="J373" i="74" s="1"/>
  <c r="G373" i="74"/>
  <c r="AI452" i="74"/>
  <c r="AJ452" i="74" s="1" a="1"/>
  <c r="AJ452" i="74" s="1"/>
  <c r="H452" i="74"/>
  <c r="I452" i="74" s="1"/>
  <c r="G452" i="74"/>
  <c r="M452" i="74" l="1"/>
  <c r="M345" i="74"/>
  <c r="M371" i="74"/>
  <c r="M346" i="74"/>
  <c r="M373" i="74"/>
  <c r="M344" i="74"/>
  <c r="M372" i="74"/>
  <c r="AN363" i="74"/>
  <c r="AM363" i="74" s="1"/>
  <c r="AL363" i="74"/>
  <c r="AO363" i="74" s="1"/>
  <c r="AK363" i="74"/>
  <c r="H363" i="74"/>
  <c r="K363" i="74" s="1"/>
  <c r="AN346" i="74"/>
  <c r="AM346" i="74" s="1"/>
  <c r="AL346" i="74"/>
  <c r="AO346" i="74" s="1"/>
  <c r="AK346" i="74"/>
  <c r="AN345" i="74"/>
  <c r="AM345" i="74" s="1"/>
  <c r="AL345" i="74"/>
  <c r="AO345" i="74" s="1"/>
  <c r="AK345" i="74"/>
  <c r="AN344" i="74"/>
  <c r="AM344" i="74" s="1"/>
  <c r="AL344" i="74"/>
  <c r="AO344" i="74" s="1"/>
  <c r="AK344" i="74"/>
  <c r="AN371" i="74"/>
  <c r="AM371" i="74" s="1"/>
  <c r="AL371" i="74"/>
  <c r="AO371" i="74" s="1"/>
  <c r="AK371" i="74"/>
  <c r="AN372" i="74"/>
  <c r="AM372" i="74" s="1"/>
  <c r="AL372" i="74"/>
  <c r="AO372" i="74" s="1"/>
  <c r="AK372" i="74"/>
  <c r="AN373" i="74"/>
  <c r="AM373" i="74" s="1"/>
  <c r="AK373" i="74"/>
  <c r="AL373" i="74"/>
  <c r="AO373" i="74" s="1"/>
  <c r="AN452" i="74"/>
  <c r="AM452" i="74" s="1"/>
  <c r="AK452" i="74"/>
  <c r="AL452" i="74"/>
  <c r="AO452" i="74" s="1"/>
  <c r="M363" i="74" l="1"/>
  <c r="AI10" i="74" l="1"/>
  <c r="AJ10" i="74" s="1" a="1"/>
  <c r="AJ10" i="74" s="1"/>
  <c r="H10" i="74"/>
  <c r="I10" i="74" s="1"/>
  <c r="G10" i="74"/>
  <c r="AI367" i="74"/>
  <c r="AJ367" i="74" s="1" a="1"/>
  <c r="AJ367" i="74" s="1"/>
  <c r="H367" i="74"/>
  <c r="J367" i="74" s="1"/>
  <c r="G367" i="74"/>
  <c r="AI460" i="74"/>
  <c r="AJ460" i="74" s="1" a="1"/>
  <c r="AJ460" i="74" s="1"/>
  <c r="AI500" i="74"/>
  <c r="AJ500" i="74" s="1" a="1"/>
  <c r="AJ500" i="74" s="1"/>
  <c r="AI206" i="74"/>
  <c r="AJ206" i="74" s="1" a="1"/>
  <c r="AJ206" i="74" s="1"/>
  <c r="H206" i="74"/>
  <c r="K206" i="74" s="1"/>
  <c r="G206" i="74"/>
  <c r="AI117" i="74"/>
  <c r="AJ117" i="74" s="1" a="1"/>
  <c r="AJ117" i="74" s="1"/>
  <c r="AI545" i="74"/>
  <c r="AJ545" i="74" s="1" a="1"/>
  <c r="AJ545" i="74" s="1"/>
  <c r="AK460" i="74" l="1"/>
  <c r="AN460" i="74"/>
  <c r="AM460" i="74" s="1"/>
  <c r="AL460" i="74"/>
  <c r="AO460" i="74" s="1"/>
  <c r="M206" i="74"/>
  <c r="M367" i="74"/>
  <c r="M10" i="74"/>
  <c r="AN10" i="74"/>
  <c r="AM10" i="74" s="1"/>
  <c r="AL10" i="74"/>
  <c r="AO10" i="74" s="1"/>
  <c r="AK10" i="74"/>
  <c r="AN367" i="74"/>
  <c r="AM367" i="74" s="1"/>
  <c r="AL367" i="74"/>
  <c r="AO367" i="74" s="1"/>
  <c r="AK367" i="74"/>
  <c r="AN500" i="74"/>
  <c r="AM500" i="74" s="1"/>
  <c r="AL500" i="74"/>
  <c r="AO500" i="74" s="1"/>
  <c r="AK500" i="74"/>
  <c r="G500" i="74"/>
  <c r="H500" i="74"/>
  <c r="I500" i="74" s="1"/>
  <c r="AK206" i="74"/>
  <c r="AL206" i="74"/>
  <c r="AO206" i="74" s="1"/>
  <c r="AN206" i="74"/>
  <c r="AM206" i="74" s="1"/>
  <c r="AN117" i="74"/>
  <c r="AM117" i="74" s="1"/>
  <c r="AL117" i="74"/>
  <c r="AO117" i="74" s="1"/>
  <c r="AK117" i="74"/>
  <c r="G117" i="74"/>
  <c r="H117" i="74"/>
  <c r="J117" i="74" s="1"/>
  <c r="AN545" i="74"/>
  <c r="AM545" i="74" s="1"/>
  <c r="AL545" i="74"/>
  <c r="AO545" i="74" s="1"/>
  <c r="AK545" i="74"/>
  <c r="G545" i="74"/>
  <c r="H545" i="74"/>
  <c r="I545" i="74" s="1"/>
  <c r="M500" i="74" l="1"/>
  <c r="M117" i="74"/>
  <c r="M545" i="74"/>
  <c r="G319" i="74"/>
  <c r="AI483" i="74" l="1"/>
  <c r="AJ483" i="74" s="1" a="1"/>
  <c r="AJ483" i="74" s="1"/>
  <c r="L483" i="74"/>
  <c r="AI482" i="74"/>
  <c r="AJ482" i="74" s="1" a="1"/>
  <c r="AJ482" i="74" s="1"/>
  <c r="M482" i="74" l="1"/>
  <c r="M483" i="74"/>
  <c r="AL483" i="74"/>
  <c r="AO483" i="74" s="1"/>
  <c r="AK483" i="74"/>
  <c r="AN483" i="74"/>
  <c r="AM483" i="74" s="1"/>
  <c r="AN482" i="74"/>
  <c r="AM482" i="74" s="1"/>
  <c r="AL482" i="74"/>
  <c r="AO482" i="74" s="1"/>
  <c r="AK482" i="74"/>
  <c r="AJ573" i="74" l="1" a="1"/>
  <c r="AJ573" i="74" s="1"/>
  <c r="AJ572" i="74" a="1"/>
  <c r="AJ572" i="74" s="1"/>
  <c r="AJ571" i="74" a="1"/>
  <c r="AJ571" i="74" s="1"/>
  <c r="AK573" i="74" l="1"/>
  <c r="AN573" i="74"/>
  <c r="AM573" i="74" s="1"/>
  <c r="AL573" i="74"/>
  <c r="AO573" i="74" s="1"/>
  <c r="AK571" i="74"/>
  <c r="AL571" i="74"/>
  <c r="AO571" i="74" s="1"/>
  <c r="AN571" i="74"/>
  <c r="AM571" i="74" s="1"/>
  <c r="AN572" i="74"/>
  <c r="AM572" i="74" s="1"/>
  <c r="AL572" i="74"/>
  <c r="AO572" i="74" s="1"/>
  <c r="AK572" i="74"/>
  <c r="AI550" i="74" l="1"/>
  <c r="AJ550" i="74" s="1" a="1"/>
  <c r="AJ550" i="74" s="1"/>
  <c r="H550" i="74"/>
  <c r="I550" i="74" s="1"/>
  <c r="G550" i="74"/>
  <c r="AI542" i="74"/>
  <c r="AJ542" i="74" s="1" a="1"/>
  <c r="AJ542" i="74" s="1"/>
  <c r="H542" i="74"/>
  <c r="I542" i="74" s="1"/>
  <c r="G542" i="74"/>
  <c r="AI543" i="74"/>
  <c r="AJ543" i="74" s="1" a="1"/>
  <c r="AJ543" i="74" s="1"/>
  <c r="H543" i="74"/>
  <c r="I543" i="74" s="1"/>
  <c r="G543" i="74"/>
  <c r="AI553" i="74"/>
  <c r="AJ553" i="74" s="1" a="1"/>
  <c r="AJ553" i="74" s="1"/>
  <c r="H553" i="74"/>
  <c r="I553" i="74" s="1"/>
  <c r="G553" i="74"/>
  <c r="AI537" i="74"/>
  <c r="AJ537" i="74" s="1" a="1"/>
  <c r="AJ537" i="74" s="1"/>
  <c r="H537" i="74"/>
  <c r="I537" i="74" s="1"/>
  <c r="G537" i="74"/>
  <c r="AI538" i="74"/>
  <c r="AJ538" i="74" s="1" a="1"/>
  <c r="AJ538" i="74" s="1"/>
  <c r="H538" i="74"/>
  <c r="I538" i="74" s="1"/>
  <c r="G538" i="74"/>
  <c r="AI528" i="74"/>
  <c r="AJ528" i="74" s="1" a="1"/>
  <c r="AJ528" i="74" s="1"/>
  <c r="H528" i="74"/>
  <c r="I528" i="74" s="1"/>
  <c r="G528" i="74"/>
  <c r="AI511" i="74"/>
  <c r="AJ511" i="74" s="1" a="1"/>
  <c r="AJ511" i="74" s="1"/>
  <c r="H511" i="74"/>
  <c r="I511" i="74" s="1"/>
  <c r="G511" i="74"/>
  <c r="AI11" i="74"/>
  <c r="AJ11" i="74" s="1" a="1"/>
  <c r="AJ11" i="74" s="1"/>
  <c r="H11" i="74"/>
  <c r="I11" i="74" s="1"/>
  <c r="G11" i="74"/>
  <c r="M11" i="74" l="1"/>
  <c r="M553" i="74"/>
  <c r="M537" i="74"/>
  <c r="M550" i="74"/>
  <c r="AN550" i="74"/>
  <c r="AM550" i="74" s="1"/>
  <c r="AL550" i="74"/>
  <c r="AO550" i="74" s="1"/>
  <c r="AK550" i="74"/>
  <c r="M543" i="74"/>
  <c r="M542" i="74"/>
  <c r="AN542" i="74"/>
  <c r="AM542" i="74" s="1"/>
  <c r="AL542" i="74"/>
  <c r="AO542" i="74" s="1"/>
  <c r="AK542" i="74"/>
  <c r="AN543" i="74"/>
  <c r="AM543" i="74" s="1"/>
  <c r="AL543" i="74"/>
  <c r="AO543" i="74" s="1"/>
  <c r="AK543" i="74"/>
  <c r="AN553" i="74"/>
  <c r="AM553" i="74" s="1"/>
  <c r="AL553" i="74"/>
  <c r="AO553" i="74" s="1"/>
  <c r="AK553" i="74"/>
  <c r="AN537" i="74"/>
  <c r="AM537" i="74" s="1"/>
  <c r="AL537" i="74"/>
  <c r="AO537" i="74" s="1"/>
  <c r="AK537" i="74"/>
  <c r="M538" i="74"/>
  <c r="AN538" i="74"/>
  <c r="AM538" i="74" s="1"/>
  <c r="AL538" i="74"/>
  <c r="AO538" i="74" s="1"/>
  <c r="AK538" i="74"/>
  <c r="M528" i="74"/>
  <c r="AN528" i="74"/>
  <c r="AM528" i="74" s="1"/>
  <c r="AL528" i="74"/>
  <c r="AO528" i="74" s="1"/>
  <c r="AK528" i="74"/>
  <c r="M511" i="74"/>
  <c r="AN511" i="74"/>
  <c r="AM511" i="74" s="1"/>
  <c r="AL511" i="74"/>
  <c r="AO511" i="74" s="1"/>
  <c r="AK511" i="74"/>
  <c r="AN11" i="74"/>
  <c r="AM11" i="74" s="1"/>
  <c r="AL11" i="74"/>
  <c r="AO11" i="74" s="1"/>
  <c r="AK11" i="74"/>
  <c r="AI116" i="74" l="1"/>
  <c r="AJ116" i="74" s="1" a="1"/>
  <c r="AJ116" i="74" s="1"/>
  <c r="H116" i="74"/>
  <c r="J116" i="74" s="1"/>
  <c r="G116" i="74"/>
  <c r="M116" i="74" l="1"/>
  <c r="AN116" i="74"/>
  <c r="AM116" i="74" s="1"/>
  <c r="AL116" i="74"/>
  <c r="AO116" i="74" s="1"/>
  <c r="AK116" i="74"/>
  <c r="AI67" i="74" l="1"/>
  <c r="AJ67" i="74" s="1" a="1"/>
  <c r="AJ67" i="74" s="1"/>
  <c r="H67" i="74"/>
  <c r="J67" i="74" s="1"/>
  <c r="G67" i="74"/>
  <c r="M67" i="74" l="1"/>
  <c r="AN67" i="74"/>
  <c r="AM67" i="74" s="1"/>
  <c r="AL67" i="74"/>
  <c r="AO67" i="74" s="1"/>
  <c r="AK67" i="74"/>
  <c r="AI451" i="74" l="1"/>
  <c r="AJ451" i="74" s="1" a="1"/>
  <c r="AJ451" i="74" s="1"/>
  <c r="H451" i="74"/>
  <c r="L451" i="74" s="1"/>
  <c r="G451" i="74"/>
  <c r="AI450" i="74"/>
  <c r="AJ450" i="74" s="1" a="1"/>
  <c r="AJ450" i="74" s="1"/>
  <c r="H450" i="74"/>
  <c r="I450" i="74" s="1"/>
  <c r="G450" i="74"/>
  <c r="AI449" i="74"/>
  <c r="AJ449" i="74" s="1" a="1"/>
  <c r="AJ449" i="74" s="1"/>
  <c r="H449" i="74"/>
  <c r="K449" i="74" s="1"/>
  <c r="G449" i="74"/>
  <c r="AI212" i="74"/>
  <c r="AJ212" i="74" s="1" a="1"/>
  <c r="AJ212" i="74" s="1"/>
  <c r="M449" i="74" l="1"/>
  <c r="M450" i="74"/>
  <c r="M451" i="74"/>
  <c r="AN451" i="74"/>
  <c r="AM451" i="74" s="1"/>
  <c r="AL451" i="74"/>
  <c r="AO451" i="74" s="1"/>
  <c r="AK451" i="74"/>
  <c r="AN450" i="74"/>
  <c r="AM450" i="74" s="1"/>
  <c r="AL450" i="74"/>
  <c r="AO450" i="74" s="1"/>
  <c r="AK450" i="74"/>
  <c r="AN449" i="74"/>
  <c r="AM449" i="74" s="1"/>
  <c r="AL449" i="74"/>
  <c r="AO449" i="74" s="1"/>
  <c r="AK449" i="74"/>
  <c r="AN212" i="74"/>
  <c r="AM212" i="74" s="1"/>
  <c r="AL212" i="74"/>
  <c r="AO212" i="74" s="1"/>
  <c r="AK212" i="74"/>
  <c r="G212" i="74"/>
  <c r="H212" i="74"/>
  <c r="I212" i="74" s="1"/>
  <c r="AI50" i="74"/>
  <c r="AJ50" i="74" s="1" a="1"/>
  <c r="AJ50" i="74" s="1"/>
  <c r="H50" i="74"/>
  <c r="I50" i="74" s="1"/>
  <c r="G50" i="74"/>
  <c r="G205" i="74"/>
  <c r="H205" i="74"/>
  <c r="K205" i="74" s="1"/>
  <c r="AI205" i="74"/>
  <c r="AJ205" i="74" s="1" a="1"/>
  <c r="AJ205" i="74" s="1"/>
  <c r="AI200" i="74"/>
  <c r="AJ200" i="74" s="1" a="1"/>
  <c r="AJ200" i="74" s="1"/>
  <c r="H200" i="74"/>
  <c r="K200" i="74" s="1"/>
  <c r="G200" i="74"/>
  <c r="M50" i="74" l="1"/>
  <c r="M205" i="74"/>
  <c r="M200" i="74"/>
  <c r="M212" i="74"/>
  <c r="AN50" i="74"/>
  <c r="AM50" i="74" s="1"/>
  <c r="AL50" i="74"/>
  <c r="AO50" i="74" s="1"/>
  <c r="AK50" i="74"/>
  <c r="AL205" i="74"/>
  <c r="AO205" i="74" s="1"/>
  <c r="AN205" i="74"/>
  <c r="AM205" i="74" s="1"/>
  <c r="AK205" i="74"/>
  <c r="AN200" i="74"/>
  <c r="AM200" i="74" s="1"/>
  <c r="AL200" i="74"/>
  <c r="AO200" i="74" s="1"/>
  <c r="AK200" i="74"/>
  <c r="H551" i="74" l="1"/>
  <c r="I551" i="74" s="1"/>
  <c r="G534" i="74"/>
  <c r="AI554" i="74"/>
  <c r="AJ554" i="74" s="1" a="1"/>
  <c r="AJ554" i="74" s="1"/>
  <c r="AN554" i="74" s="1"/>
  <c r="AI551" i="74"/>
  <c r="AJ551" i="74" s="1" a="1"/>
  <c r="AJ551" i="74" s="1"/>
  <c r="AI541" i="74"/>
  <c r="AJ541" i="74" s="1" a="1"/>
  <c r="AJ541" i="74" s="1"/>
  <c r="H541" i="74"/>
  <c r="I541" i="74" s="1"/>
  <c r="G541" i="74"/>
  <c r="AI534" i="74"/>
  <c r="AJ534" i="74" s="1" a="1"/>
  <c r="AJ534" i="74" s="1"/>
  <c r="H90" i="74"/>
  <c r="I90" i="74" s="1"/>
  <c r="H89" i="74"/>
  <c r="I89" i="74" s="1"/>
  <c r="H87" i="74"/>
  <c r="I87" i="74" s="1"/>
  <c r="K81" i="74"/>
  <c r="H77" i="74"/>
  <c r="J77" i="74" s="1"/>
  <c r="H66" i="74"/>
  <c r="I66" i="74" s="1"/>
  <c r="H63" i="74"/>
  <c r="I63" i="74" s="1"/>
  <c r="L61" i="74"/>
  <c r="H60" i="74"/>
  <c r="I60" i="74" s="1"/>
  <c r="L59" i="74"/>
  <c r="H58" i="74"/>
  <c r="I58" i="74" s="1"/>
  <c r="L57" i="74"/>
  <c r="H56" i="74"/>
  <c r="I56" i="74" s="1"/>
  <c r="H55" i="74"/>
  <c r="I55" i="74" s="1"/>
  <c r="H52" i="74"/>
  <c r="I52" i="74" s="1"/>
  <c r="H49" i="74"/>
  <c r="I49" i="74" s="1"/>
  <c r="H46" i="74"/>
  <c r="I46" i="74" s="1"/>
  <c r="H15" i="74"/>
  <c r="I15" i="74" s="1"/>
  <c r="H14" i="74"/>
  <c r="I14" i="74" s="1"/>
  <c r="H13" i="74"/>
  <c r="K13" i="74" s="1"/>
  <c r="H9" i="74"/>
  <c r="I9" i="74" s="1"/>
  <c r="H5" i="74"/>
  <c r="I5" i="74" s="1"/>
  <c r="H4" i="74"/>
  <c r="I4" i="74" s="1"/>
  <c r="AJ569" i="74" a="1"/>
  <c r="AJ569" i="74" s="1"/>
  <c r="AI471" i="74"/>
  <c r="AJ471" i="74" s="1" a="1"/>
  <c r="AJ471" i="74" s="1"/>
  <c r="AI469" i="74"/>
  <c r="AJ469" i="74" s="1" a="1"/>
  <c r="AJ469" i="74" s="1"/>
  <c r="H469" i="74"/>
  <c r="I469" i="74" s="1"/>
  <c r="G469" i="74"/>
  <c r="H495" i="74"/>
  <c r="I495" i="74" s="1"/>
  <c r="AI102" i="74"/>
  <c r="AJ102" i="74" s="1" a="1"/>
  <c r="AJ102" i="74" s="1"/>
  <c r="H102" i="74"/>
  <c r="K102" i="74" s="1"/>
  <c r="G102" i="74"/>
  <c r="F605" i="74"/>
  <c r="G514" i="74"/>
  <c r="AI521" i="74"/>
  <c r="AJ521" i="74" s="1" a="1"/>
  <c r="AJ521" i="74" s="1"/>
  <c r="H521" i="74"/>
  <c r="I521" i="74" s="1"/>
  <c r="G521" i="74"/>
  <c r="AI520" i="74"/>
  <c r="AJ520" i="74" s="1" a="1"/>
  <c r="AJ520" i="74" s="1"/>
  <c r="H520" i="74"/>
  <c r="I520" i="74" s="1"/>
  <c r="G520" i="74"/>
  <c r="AI514" i="74"/>
  <c r="AJ514" i="74" s="1" a="1"/>
  <c r="AJ514" i="74" s="1"/>
  <c r="AI510" i="74"/>
  <c r="AJ510" i="74" s="1" a="1"/>
  <c r="AJ510" i="74" s="1"/>
  <c r="H510" i="74"/>
  <c r="I510" i="74" s="1"/>
  <c r="G510" i="74"/>
  <c r="AI497" i="74"/>
  <c r="AJ497" i="74" s="1" a="1"/>
  <c r="AJ497" i="74" s="1"/>
  <c r="H497" i="74"/>
  <c r="J497" i="74" s="1"/>
  <c r="G497" i="74"/>
  <c r="AI495" i="74"/>
  <c r="AJ495" i="74" s="1" a="1"/>
  <c r="AJ495" i="74" s="1"/>
  <c r="AI494" i="74"/>
  <c r="AJ494" i="74" s="1" a="1"/>
  <c r="AJ494" i="74" s="1"/>
  <c r="H494" i="74"/>
  <c r="I494" i="74" s="1"/>
  <c r="G494" i="74"/>
  <c r="L334" i="74"/>
  <c r="AI334" i="74"/>
  <c r="AJ334" i="74" s="1" a="1"/>
  <c r="AJ334" i="74" s="1"/>
  <c r="L335" i="74"/>
  <c r="AI335" i="74"/>
  <c r="AJ335" i="74" s="1" a="1"/>
  <c r="AJ335" i="74" s="1"/>
  <c r="AI336" i="74"/>
  <c r="AJ336" i="74" s="1" a="1"/>
  <c r="AJ336" i="74" s="1"/>
  <c r="AI338" i="74"/>
  <c r="AJ338" i="74" s="1" a="1"/>
  <c r="AJ338" i="74" s="1"/>
  <c r="G340" i="74"/>
  <c r="H340" i="74"/>
  <c r="I340" i="74" s="1"/>
  <c r="AI340" i="74"/>
  <c r="AJ340" i="74" s="1" a="1"/>
  <c r="AJ340" i="74" s="1"/>
  <c r="AN335" i="74" l="1"/>
  <c r="AM335" i="74" s="1"/>
  <c r="AL335" i="74"/>
  <c r="AO335" i="74" s="1"/>
  <c r="AK335" i="74"/>
  <c r="AN340" i="74"/>
  <c r="AM340" i="74" s="1"/>
  <c r="AL340" i="74"/>
  <c r="AO340" i="74" s="1"/>
  <c r="AK340" i="74"/>
  <c r="AN338" i="74"/>
  <c r="AM338" i="74" s="1"/>
  <c r="AL338" i="74"/>
  <c r="AO338" i="74" s="1"/>
  <c r="AK338" i="74"/>
  <c r="AK334" i="74"/>
  <c r="AN334" i="74"/>
  <c r="AM334" i="74" s="1"/>
  <c r="AL334" i="74"/>
  <c r="AO334" i="74" s="1"/>
  <c r="AL336" i="74"/>
  <c r="AO336" i="74" s="1"/>
  <c r="AK336" i="74"/>
  <c r="AN336" i="74"/>
  <c r="AM336" i="74" s="1"/>
  <c r="J605" i="74"/>
  <c r="M541" i="74"/>
  <c r="H534" i="74"/>
  <c r="I534" i="74" s="1"/>
  <c r="M551" i="74"/>
  <c r="AK554" i="74"/>
  <c r="AL554" i="74"/>
  <c r="AO554" i="74" s="1"/>
  <c r="AN551" i="74"/>
  <c r="AM551" i="74" s="1"/>
  <c r="AL551" i="74"/>
  <c r="AO551" i="74" s="1"/>
  <c r="AK551" i="74"/>
  <c r="AM554" i="74"/>
  <c r="AL541" i="74"/>
  <c r="AO541" i="74" s="1"/>
  <c r="AK541" i="74"/>
  <c r="AN541" i="74"/>
  <c r="AM541" i="74" s="1"/>
  <c r="AN534" i="74"/>
  <c r="AM534" i="74" s="1"/>
  <c r="AL534" i="74"/>
  <c r="AO534" i="74" s="1"/>
  <c r="AK534" i="74"/>
  <c r="G554" i="74"/>
  <c r="H554" i="74"/>
  <c r="I554" i="74" s="1"/>
  <c r="G551" i="74"/>
  <c r="M340" i="74"/>
  <c r="M336" i="74"/>
  <c r="M334" i="74"/>
  <c r="M335" i="74"/>
  <c r="AN471" i="74"/>
  <c r="AM471" i="74" s="1"/>
  <c r="AL471" i="74"/>
  <c r="AO471" i="74" s="1"/>
  <c r="AK471" i="74"/>
  <c r="G495" i="74"/>
  <c r="G471" i="74"/>
  <c r="H471" i="74"/>
  <c r="J471" i="74" s="1"/>
  <c r="M469" i="74"/>
  <c r="AN469" i="74"/>
  <c r="AM469" i="74" s="1"/>
  <c r="AL469" i="74"/>
  <c r="AO469" i="74" s="1"/>
  <c r="AK469" i="74"/>
  <c r="M102" i="74"/>
  <c r="AN102" i="74"/>
  <c r="AM102" i="74" s="1"/>
  <c r="AL102" i="74"/>
  <c r="AO102" i="74" s="1"/>
  <c r="AK102" i="74"/>
  <c r="M494" i="74"/>
  <c r="M520" i="74"/>
  <c r="M495" i="74"/>
  <c r="M510" i="74"/>
  <c r="M521" i="74"/>
  <c r="M497" i="74"/>
  <c r="AN569" i="74"/>
  <c r="AM569" i="74" s="1"/>
  <c r="AL569" i="74"/>
  <c r="AO569" i="74" s="1"/>
  <c r="AK569" i="74"/>
  <c r="L605" i="74"/>
  <c r="H514" i="74"/>
  <c r="I514" i="74" s="1"/>
  <c r="AK494" i="74"/>
  <c r="AL494" i="74"/>
  <c r="AO494" i="74" s="1"/>
  <c r="AN494" i="74"/>
  <c r="AM494" i="74" s="1"/>
  <c r="AN521" i="74"/>
  <c r="AM521" i="74" s="1"/>
  <c r="AL521" i="74"/>
  <c r="AO521" i="74" s="1"/>
  <c r="AK521" i="74"/>
  <c r="AN495" i="74"/>
  <c r="AM495" i="74" s="1"/>
  <c r="AL495" i="74"/>
  <c r="AO495" i="74" s="1"/>
  <c r="AK495" i="74"/>
  <c r="AN514" i="74"/>
  <c r="AM514" i="74" s="1"/>
  <c r="AL514" i="74"/>
  <c r="AO514" i="74" s="1"/>
  <c r="AK514" i="74"/>
  <c r="AN510" i="74"/>
  <c r="AM510" i="74" s="1"/>
  <c r="AL510" i="74"/>
  <c r="AO510" i="74" s="1"/>
  <c r="AK510" i="74"/>
  <c r="AK520" i="74"/>
  <c r="AL520" i="74"/>
  <c r="AO520" i="74" s="1"/>
  <c r="AN520" i="74"/>
  <c r="AM520" i="74" s="1"/>
  <c r="AN497" i="74"/>
  <c r="AM497" i="74" s="1"/>
  <c r="AL497" i="74"/>
  <c r="AO497" i="74" s="1"/>
  <c r="AK497" i="74"/>
  <c r="M534" i="74" l="1"/>
  <c r="K605" i="74"/>
  <c r="M554" i="74"/>
  <c r="M338" i="74"/>
  <c r="M605" i="74"/>
  <c r="M471" i="74"/>
  <c r="M514" i="74"/>
  <c r="F37" i="105" l="1"/>
  <c r="G38" i="105" s="1"/>
  <c r="F25" i="105"/>
  <c r="H25" i="105" s="1"/>
  <c r="F41" i="105"/>
  <c r="F5" i="105"/>
  <c r="G6" i="105" s="1"/>
  <c r="G420" i="74" l="1"/>
  <c r="G418" i="74"/>
  <c r="G417" i="74"/>
  <c r="G416" i="74"/>
  <c r="G415" i="74"/>
  <c r="G394" i="74"/>
  <c r="G392" i="74"/>
  <c r="G391" i="74"/>
  <c r="G379" i="74"/>
  <c r="G370" i="74"/>
  <c r="G368" i="74"/>
  <c r="G366" i="74"/>
  <c r="G364" i="74"/>
  <c r="G362" i="74"/>
  <c r="G361" i="74"/>
  <c r="G342" i="74"/>
  <c r="AI397" i="74"/>
  <c r="AJ397" i="74" s="1" a="1"/>
  <c r="AJ397" i="74" s="1"/>
  <c r="AI396" i="74"/>
  <c r="AJ396" i="74" s="1" a="1"/>
  <c r="AJ396" i="74" s="1"/>
  <c r="AI395" i="74"/>
  <c r="AJ395" i="74" s="1" a="1"/>
  <c r="AJ395" i="74" s="1"/>
  <c r="AI394" i="74"/>
  <c r="AJ394" i="74" s="1" a="1"/>
  <c r="AJ394" i="74" s="1"/>
  <c r="H394" i="74"/>
  <c r="I394" i="74" s="1"/>
  <c r="AI393" i="74"/>
  <c r="AJ393" i="74" s="1" a="1"/>
  <c r="AJ393" i="74" s="1"/>
  <c r="AI327" i="74"/>
  <c r="AJ327" i="74" s="1" a="1"/>
  <c r="AJ327" i="74" s="1"/>
  <c r="H327" i="74"/>
  <c r="J327" i="74" s="1"/>
  <c r="G327" i="74"/>
  <c r="AI326" i="74"/>
  <c r="AJ326" i="74" s="1" a="1"/>
  <c r="AJ326" i="74" s="1"/>
  <c r="H326" i="74"/>
  <c r="K326" i="74" s="1"/>
  <c r="G326" i="74"/>
  <c r="AI325" i="74"/>
  <c r="AJ325" i="74" s="1" a="1"/>
  <c r="AJ325" i="74" s="1"/>
  <c r="H325" i="74"/>
  <c r="J325" i="74" s="1"/>
  <c r="G325" i="74"/>
  <c r="AI321" i="74"/>
  <c r="AJ321" i="74" s="1" a="1"/>
  <c r="AJ321" i="74" s="1"/>
  <c r="H321" i="74"/>
  <c r="J321" i="74" s="1"/>
  <c r="G321" i="74"/>
  <c r="AI214" i="74"/>
  <c r="AJ214" i="74" s="1" a="1"/>
  <c r="AJ214" i="74" s="1"/>
  <c r="H214" i="74"/>
  <c r="K214" i="74" s="1"/>
  <c r="G214" i="74"/>
  <c r="AI209" i="74"/>
  <c r="AJ209" i="74" s="1" a="1"/>
  <c r="AJ209" i="74" s="1"/>
  <c r="H209" i="74"/>
  <c r="J209" i="74" s="1"/>
  <c r="G209" i="74"/>
  <c r="AI203" i="74"/>
  <c r="AJ203" i="74" s="1" a="1"/>
  <c r="AJ203" i="74" s="1"/>
  <c r="H203" i="74"/>
  <c r="K203" i="74" s="1"/>
  <c r="G203" i="74"/>
  <c r="AI199" i="74"/>
  <c r="AJ199" i="74" s="1" a="1"/>
  <c r="AJ199" i="74" s="1"/>
  <c r="H199" i="74"/>
  <c r="K199" i="74" s="1"/>
  <c r="G199" i="74"/>
  <c r="AI167" i="74"/>
  <c r="AJ167" i="74" s="1" a="1"/>
  <c r="AJ167" i="74" s="1"/>
  <c r="H167" i="74"/>
  <c r="L167" i="74" s="1"/>
  <c r="G167" i="74"/>
  <c r="AI161" i="74"/>
  <c r="AJ161" i="74" s="1" a="1"/>
  <c r="AJ161" i="74" s="1"/>
  <c r="H161" i="74"/>
  <c r="I161" i="74" s="1"/>
  <c r="G161" i="74"/>
  <c r="L395" i="74" l="1"/>
  <c r="M395" i="74" s="1"/>
  <c r="L393" i="74"/>
  <c r="M393" i="74" s="1"/>
  <c r="M394" i="74"/>
  <c r="M397" i="74"/>
  <c r="M199" i="74"/>
  <c r="M214" i="74"/>
  <c r="M161" i="74"/>
  <c r="M203" i="74"/>
  <c r="AK393" i="74"/>
  <c r="AN393" i="74"/>
  <c r="AM393" i="74" s="1"/>
  <c r="AL393" i="74"/>
  <c r="AO393" i="74" s="1"/>
  <c r="AK395" i="74"/>
  <c r="AN395" i="74"/>
  <c r="AM395" i="74" s="1"/>
  <c r="AL395" i="74"/>
  <c r="AO395" i="74" s="1"/>
  <c r="AN394" i="74"/>
  <c r="AM394" i="74" s="1"/>
  <c r="AL394" i="74"/>
  <c r="AO394" i="74" s="1"/>
  <c r="AK394" i="74"/>
  <c r="AN396" i="74"/>
  <c r="AM396" i="74" s="1"/>
  <c r="AL396" i="74"/>
  <c r="AO396" i="74" s="1"/>
  <c r="AK396" i="74"/>
  <c r="AN397" i="74"/>
  <c r="AM397" i="74" s="1"/>
  <c r="AL397" i="74"/>
  <c r="AO397" i="74" s="1"/>
  <c r="AK397" i="74"/>
  <c r="M325" i="74"/>
  <c r="M321" i="74"/>
  <c r="M326" i="74"/>
  <c r="M327" i="74"/>
  <c r="AN321" i="74"/>
  <c r="AM321" i="74" s="1"/>
  <c r="AL321" i="74"/>
  <c r="AO321" i="74" s="1"/>
  <c r="AK321" i="74"/>
  <c r="AK325" i="74"/>
  <c r="AN325" i="74"/>
  <c r="AM325" i="74" s="1"/>
  <c r="AL325" i="74"/>
  <c r="AO325" i="74" s="1"/>
  <c r="AN327" i="74"/>
  <c r="AM327" i="74" s="1"/>
  <c r="AL327" i="74"/>
  <c r="AO327" i="74" s="1"/>
  <c r="AK327" i="74"/>
  <c r="AN326" i="74"/>
  <c r="AM326" i="74" s="1"/>
  <c r="AL326" i="74"/>
  <c r="AO326" i="74" s="1"/>
  <c r="AK326" i="74"/>
  <c r="AN203" i="74"/>
  <c r="AM203" i="74" s="1"/>
  <c r="AL203" i="74"/>
  <c r="AO203" i="74" s="1"/>
  <c r="AK203" i="74"/>
  <c r="AN214" i="74"/>
  <c r="AM214" i="74" s="1"/>
  <c r="AL214" i="74"/>
  <c r="AO214" i="74" s="1"/>
  <c r="AK214" i="74"/>
  <c r="AN209" i="74"/>
  <c r="AM209" i="74" s="1"/>
  <c r="AL209" i="74"/>
  <c r="AO209" i="74" s="1"/>
  <c r="AK209" i="74"/>
  <c r="AN167" i="74"/>
  <c r="AM167" i="74" s="1"/>
  <c r="AL167" i="74"/>
  <c r="AO167" i="74" s="1"/>
  <c r="AK167" i="74"/>
  <c r="AK199" i="74"/>
  <c r="AN199" i="74"/>
  <c r="AM199" i="74" s="1"/>
  <c r="AL199" i="74"/>
  <c r="AO199" i="74" s="1"/>
  <c r="AN161" i="74"/>
  <c r="AM161" i="74" s="1"/>
  <c r="AL161" i="74"/>
  <c r="AO161" i="74" s="1"/>
  <c r="AK161" i="74"/>
  <c r="M167" i="74" l="1"/>
  <c r="M209" i="74"/>
  <c r="AI66" i="74"/>
  <c r="AJ66" i="74" s="1" a="1"/>
  <c r="AJ66" i="74" s="1"/>
  <c r="AK66" i="74" s="1"/>
  <c r="M66" i="74"/>
  <c r="G66" i="74"/>
  <c r="AI63" i="74"/>
  <c r="AJ63" i="74" s="1" a="1"/>
  <c r="AJ63" i="74" s="1"/>
  <c r="M63" i="74"/>
  <c r="G63" i="74"/>
  <c r="AI61" i="74"/>
  <c r="AJ61" i="74" s="1" a="1"/>
  <c r="AJ61" i="74" s="1"/>
  <c r="M61" i="74"/>
  <c r="AI60" i="74"/>
  <c r="AJ60" i="74" s="1" a="1"/>
  <c r="AJ60" i="74" s="1"/>
  <c r="AN60" i="74" s="1"/>
  <c r="AM60" i="74" s="1"/>
  <c r="M60" i="74"/>
  <c r="G60" i="74"/>
  <c r="AI59" i="74"/>
  <c r="AJ59" i="74" s="1" a="1"/>
  <c r="AJ59" i="74" s="1"/>
  <c r="AK59" i="74" s="1"/>
  <c r="M59" i="74"/>
  <c r="AI58" i="74"/>
  <c r="AJ58" i="74" s="1" a="1"/>
  <c r="AJ58" i="74" s="1"/>
  <c r="AN58" i="74" s="1"/>
  <c r="AM58" i="74" s="1"/>
  <c r="M58" i="74"/>
  <c r="G58" i="74"/>
  <c r="AI57" i="74"/>
  <c r="AJ57" i="74" s="1" a="1"/>
  <c r="AJ57" i="74" s="1"/>
  <c r="AK57" i="74" s="1"/>
  <c r="M57" i="74"/>
  <c r="AI56" i="74"/>
  <c r="AJ56" i="74" s="1" a="1"/>
  <c r="AJ56" i="74" s="1"/>
  <c r="M56" i="74"/>
  <c r="G56" i="74"/>
  <c r="AI55" i="74"/>
  <c r="AJ55" i="74" s="1" a="1"/>
  <c r="AJ55" i="74" s="1"/>
  <c r="M55" i="74"/>
  <c r="G55" i="74"/>
  <c r="AI52" i="74"/>
  <c r="AJ52" i="74" s="1" a="1"/>
  <c r="AJ52" i="74" s="1"/>
  <c r="G52" i="74"/>
  <c r="AI49" i="74"/>
  <c r="AJ49" i="74" s="1" a="1"/>
  <c r="AJ49" i="74" s="1"/>
  <c r="M49" i="74"/>
  <c r="G49" i="74"/>
  <c r="AI46" i="74"/>
  <c r="AJ46" i="74" s="1" a="1"/>
  <c r="AJ46" i="74" s="1"/>
  <c r="AK46" i="74" s="1"/>
  <c r="G46" i="74"/>
  <c r="AI15" i="74"/>
  <c r="AJ15" i="74" s="1" a="1"/>
  <c r="AJ15" i="74" s="1"/>
  <c r="AN15" i="74" s="1"/>
  <c r="AM15" i="74" s="1"/>
  <c r="M15" i="74"/>
  <c r="G15" i="74"/>
  <c r="AI14" i="74"/>
  <c r="AJ14" i="74" s="1" a="1"/>
  <c r="AJ14" i="74" s="1"/>
  <c r="AK14" i="74" s="1"/>
  <c r="M14" i="74"/>
  <c r="G14" i="74"/>
  <c r="AI13" i="74"/>
  <c r="AJ13" i="74" s="1" a="1"/>
  <c r="AJ13" i="74" s="1"/>
  <c r="M13" i="74"/>
  <c r="G13" i="74"/>
  <c r="AI9" i="74"/>
  <c r="AJ9" i="74" s="1" a="1"/>
  <c r="AJ9" i="74" s="1"/>
  <c r="AN9" i="74" s="1"/>
  <c r="AM9" i="74" s="1"/>
  <c r="M9" i="74"/>
  <c r="G9" i="74"/>
  <c r="AI5" i="74"/>
  <c r="AJ5" i="74" s="1" a="1"/>
  <c r="AJ5" i="74" s="1"/>
  <c r="AN5" i="74" s="1"/>
  <c r="AM5" i="74" s="1"/>
  <c r="M5" i="74"/>
  <c r="G5" i="74"/>
  <c r="AI4" i="74"/>
  <c r="AJ4" i="74" s="1" a="1"/>
  <c r="AJ4" i="74" s="1"/>
  <c r="AL4" i="74" s="1"/>
  <c r="AO4" i="74" s="1"/>
  <c r="G4" i="74"/>
  <c r="M4" i="74" l="1"/>
  <c r="M52" i="74"/>
  <c r="M46" i="74"/>
  <c r="AK9" i="74"/>
  <c r="AL9" i="74"/>
  <c r="AO9" i="74" s="1"/>
  <c r="AK4" i="74"/>
  <c r="AN46" i="74"/>
  <c r="AM46" i="74" s="1"/>
  <c r="AN13" i="74"/>
  <c r="AM13" i="74" s="1"/>
  <c r="AK13" i="74"/>
  <c r="AL13" i="74"/>
  <c r="AO13" i="74" s="1"/>
  <c r="AN56" i="74"/>
  <c r="AM56" i="74" s="1"/>
  <c r="AK56" i="74"/>
  <c r="AL56" i="74"/>
  <c r="AO56" i="74" s="1"/>
  <c r="AN49" i="74"/>
  <c r="AM49" i="74" s="1"/>
  <c r="AK49" i="74"/>
  <c r="AL49" i="74"/>
  <c r="AO49" i="74" s="1"/>
  <c r="AL15" i="74"/>
  <c r="AO15" i="74" s="1"/>
  <c r="AK15" i="74"/>
  <c r="AL46" i="74"/>
  <c r="AO46" i="74" s="1"/>
  <c r="AN57" i="74"/>
  <c r="AM57" i="74" s="1"/>
  <c r="AL57" i="74"/>
  <c r="AO57" i="74" s="1"/>
  <c r="AK60" i="74"/>
  <c r="AL60" i="74"/>
  <c r="AO60" i="74" s="1"/>
  <c r="AL66" i="74"/>
  <c r="AO66" i="74" s="1"/>
  <c r="AN66" i="74"/>
  <c r="AM66" i="74" s="1"/>
  <c r="AN14" i="74"/>
  <c r="AM14" i="74" s="1"/>
  <c r="AL14" i="74"/>
  <c r="AO14" i="74" s="1"/>
  <c r="AN4" i="74"/>
  <c r="AM4" i="74" s="1"/>
  <c r="AL55" i="74"/>
  <c r="AO55" i="74" s="1"/>
  <c r="AK55" i="74"/>
  <c r="AN55" i="74"/>
  <c r="AM55" i="74" s="1"/>
  <c r="AL61" i="74"/>
  <c r="AO61" i="74" s="1"/>
  <c r="AK61" i="74"/>
  <c r="AN61" i="74"/>
  <c r="AM61" i="74" s="1"/>
  <c r="AL59" i="74"/>
  <c r="AO59" i="74" s="1"/>
  <c r="AN59" i="74"/>
  <c r="AM59" i="74" s="1"/>
  <c r="AN52" i="74"/>
  <c r="AM52" i="74" s="1"/>
  <c r="AL52" i="74"/>
  <c r="AO52" i="74" s="1"/>
  <c r="AL5" i="74"/>
  <c r="AO5" i="74" s="1"/>
  <c r="AK5" i="74"/>
  <c r="AK52" i="74"/>
  <c r="AL58" i="74"/>
  <c r="AO58" i="74" s="1"/>
  <c r="AK58" i="74"/>
  <c r="AN63" i="74"/>
  <c r="AM63" i="74" s="1"/>
  <c r="AL63" i="74"/>
  <c r="AO63" i="74" s="1"/>
  <c r="AK63" i="74"/>
  <c r="G96" i="74" l="1"/>
  <c r="AI95" i="74"/>
  <c r="AJ95" i="74" s="1" a="1"/>
  <c r="AJ95" i="74" s="1"/>
  <c r="H95" i="74"/>
  <c r="I95" i="74" s="1"/>
  <c r="G95" i="74"/>
  <c r="AI96" i="74"/>
  <c r="AJ96" i="74" s="1" a="1"/>
  <c r="AJ96" i="74" s="1"/>
  <c r="H96" i="74" l="1"/>
  <c r="I96" i="74" s="1"/>
  <c r="M95" i="74"/>
  <c r="AN95" i="74"/>
  <c r="AM95" i="74" s="1"/>
  <c r="AL95" i="74"/>
  <c r="AO95" i="74" s="1"/>
  <c r="AK95" i="74"/>
  <c r="AL96" i="74"/>
  <c r="AO96" i="74" s="1"/>
  <c r="AN96" i="74"/>
  <c r="AM96" i="74" s="1"/>
  <c r="AK96" i="74"/>
  <c r="M96" i="74" l="1"/>
  <c r="AI361" i="74" l="1"/>
  <c r="AJ361" i="74" s="1" a="1"/>
  <c r="AJ361" i="74" s="1"/>
  <c r="H361" i="74"/>
  <c r="I361" i="74" s="1"/>
  <c r="AI362" i="74"/>
  <c r="AJ362" i="74" s="1" a="1"/>
  <c r="AJ362" i="74" s="1"/>
  <c r="H362" i="74"/>
  <c r="K362" i="74" s="1"/>
  <c r="M362" i="74" l="1"/>
  <c r="M361" i="74"/>
  <c r="AN361" i="74"/>
  <c r="AM361" i="74" s="1"/>
  <c r="AL361" i="74"/>
  <c r="AO361" i="74" s="1"/>
  <c r="AK361" i="74"/>
  <c r="AN362" i="74"/>
  <c r="AM362" i="74" s="1"/>
  <c r="AL362" i="74"/>
  <c r="AO362" i="74" s="1"/>
  <c r="AK362" i="74"/>
  <c r="AI453" i="74" l="1"/>
  <c r="AJ453" i="74" s="1" a="1"/>
  <c r="AJ453" i="74" s="1"/>
  <c r="H453" i="74"/>
  <c r="K453" i="74" s="1"/>
  <c r="G453" i="74"/>
  <c r="M453" i="74" l="1"/>
  <c r="AN453" i="74"/>
  <c r="AM453" i="74" s="1"/>
  <c r="AL453" i="74"/>
  <c r="AO453" i="74" s="1"/>
  <c r="AK453" i="74"/>
  <c r="AI467" i="74" l="1"/>
  <c r="AJ467" i="74" s="1" a="1"/>
  <c r="AJ467" i="74" s="1"/>
  <c r="H467" i="74"/>
  <c r="I467" i="74" s="1"/>
  <c r="G467" i="74"/>
  <c r="AI366" i="74"/>
  <c r="AJ366" i="74" s="1" a="1"/>
  <c r="AJ366" i="74" s="1"/>
  <c r="H366" i="74"/>
  <c r="J366" i="74" s="1"/>
  <c r="M366" i="74" l="1"/>
  <c r="M467" i="74"/>
  <c r="AN467" i="74"/>
  <c r="AM467" i="74" s="1"/>
  <c r="AL467" i="74"/>
  <c r="AO467" i="74" s="1"/>
  <c r="AK467" i="74"/>
  <c r="AN366" i="74"/>
  <c r="AM366" i="74" s="1"/>
  <c r="AL366" i="74"/>
  <c r="AO366" i="74" s="1"/>
  <c r="AK366" i="74"/>
  <c r="AI364" i="74" l="1"/>
  <c r="AJ364" i="74" s="1" a="1"/>
  <c r="AJ364" i="74" s="1"/>
  <c r="H364" i="74"/>
  <c r="J364" i="74" s="1"/>
  <c r="M364" i="74" l="1"/>
  <c r="AN364" i="74"/>
  <c r="AM364" i="74" s="1"/>
  <c r="AL364" i="74"/>
  <c r="AO364" i="74" s="1"/>
  <c r="AK364" i="74"/>
  <c r="AI481" i="74" l="1"/>
  <c r="AJ481" i="74" s="1" a="1"/>
  <c r="AJ481" i="74" s="1"/>
  <c r="AI440" i="74"/>
  <c r="AJ440" i="74" s="1" a="1"/>
  <c r="AJ440" i="74" s="1"/>
  <c r="H440" i="74"/>
  <c r="I440" i="74" s="1"/>
  <c r="G440" i="74"/>
  <c r="AI118" i="74"/>
  <c r="AJ118" i="74" s="1" a="1"/>
  <c r="AJ118" i="74" s="1"/>
  <c r="H118" i="74"/>
  <c r="I118" i="74" s="1"/>
  <c r="G118" i="74"/>
  <c r="AI113" i="74"/>
  <c r="AJ113" i="74" s="1" a="1"/>
  <c r="AJ113" i="74" s="1"/>
  <c r="H113" i="74"/>
  <c r="I113" i="74" s="1"/>
  <c r="G113" i="74"/>
  <c r="AI112" i="74"/>
  <c r="AJ112" i="74" s="1" a="1"/>
  <c r="AJ112" i="74" s="1"/>
  <c r="H112" i="74"/>
  <c r="I112" i="74" s="1"/>
  <c r="G112" i="74"/>
  <c r="AI77" i="74"/>
  <c r="AJ77" i="74" s="1" a="1"/>
  <c r="AJ77" i="74" s="1"/>
  <c r="G77" i="74"/>
  <c r="AN440" i="74" l="1"/>
  <c r="AM440" i="74" s="1"/>
  <c r="AL440" i="74"/>
  <c r="AO440" i="74" s="1"/>
  <c r="AK440" i="74"/>
  <c r="M113" i="74"/>
  <c r="M118" i="74"/>
  <c r="M77" i="74"/>
  <c r="M481" i="74"/>
  <c r="AN481" i="74"/>
  <c r="AM481" i="74" s="1"/>
  <c r="AL481" i="74"/>
  <c r="AO481" i="74" s="1"/>
  <c r="AK481" i="74"/>
  <c r="M440" i="74"/>
  <c r="M112" i="74"/>
  <c r="AN112" i="74"/>
  <c r="AM112" i="74" s="1"/>
  <c r="AL112" i="74"/>
  <c r="AO112" i="74" s="1"/>
  <c r="AK112" i="74"/>
  <c r="AL113" i="74"/>
  <c r="AO113" i="74" s="1"/>
  <c r="AK113" i="74"/>
  <c r="AN113" i="74"/>
  <c r="AM113" i="74" s="1"/>
  <c r="AN118" i="74"/>
  <c r="AM118" i="74" s="1"/>
  <c r="AL118" i="74"/>
  <c r="AO118" i="74" s="1"/>
  <c r="AK118" i="74"/>
  <c r="AN77" i="74"/>
  <c r="AM77" i="74" s="1"/>
  <c r="AL77" i="74"/>
  <c r="AO77" i="74" s="1"/>
  <c r="AK77" i="74"/>
  <c r="AI478" i="74" l="1"/>
  <c r="AJ478" i="74" s="1" a="1"/>
  <c r="AJ478" i="74" s="1"/>
  <c r="AN478" i="74" l="1"/>
  <c r="AM478" i="74" s="1"/>
  <c r="AL478" i="74"/>
  <c r="AO478" i="74" s="1"/>
  <c r="AK478" i="74"/>
  <c r="G478" i="74"/>
  <c r="H478" i="74"/>
  <c r="J478" i="74" s="1"/>
  <c r="AI89" i="74"/>
  <c r="AJ89" i="74" s="1" a="1"/>
  <c r="AJ89" i="74" s="1"/>
  <c r="G89" i="74"/>
  <c r="M89" i="74" l="1"/>
  <c r="M478" i="74"/>
  <c r="AN89" i="74"/>
  <c r="AM89" i="74" s="1"/>
  <c r="AL89" i="74"/>
  <c r="AO89" i="74" s="1"/>
  <c r="AK89" i="74"/>
  <c r="AI391" i="74" l="1"/>
  <c r="AJ391" i="74" s="1" a="1"/>
  <c r="AJ391" i="74" s="1"/>
  <c r="H391" i="74"/>
  <c r="K391" i="74" l="1"/>
  <c r="M391" i="74" s="1"/>
  <c r="AN391" i="74"/>
  <c r="AM391" i="74" s="1"/>
  <c r="AL391" i="74"/>
  <c r="AO391" i="74" s="1"/>
  <c r="AK391" i="74"/>
  <c r="AI370" i="74" l="1"/>
  <c r="AJ370" i="74" s="1" a="1"/>
  <c r="AJ370" i="74" s="1"/>
  <c r="H370" i="74"/>
  <c r="K370" i="74" s="1"/>
  <c r="M370" i="74" l="1"/>
  <c r="AN370" i="74"/>
  <c r="AM370" i="74" s="1"/>
  <c r="AL370" i="74"/>
  <c r="AO370" i="74" s="1"/>
  <c r="AK370" i="74"/>
  <c r="G605" i="74" l="1"/>
  <c r="AI103" i="74"/>
  <c r="AJ103" i="74" s="1" a="1"/>
  <c r="AJ103" i="74" s="1"/>
  <c r="H103" i="74"/>
  <c r="J103" i="74" s="1"/>
  <c r="G103" i="74"/>
  <c r="I605" i="74" l="1"/>
  <c r="H605" i="74"/>
  <c r="M103" i="74"/>
  <c r="AK103" i="74"/>
  <c r="AN103" i="74"/>
  <c r="AM103" i="74" s="1"/>
  <c r="AL103" i="74"/>
  <c r="AO103" i="74" s="1"/>
  <c r="AI455" i="74" l="1"/>
  <c r="AJ455" i="74" s="1" a="1"/>
  <c r="AJ455" i="74" s="1"/>
  <c r="AK455" i="74" s="1"/>
  <c r="AI461" i="74"/>
  <c r="AJ461" i="74" s="1" a="1"/>
  <c r="AJ461" i="74" s="1"/>
  <c r="AI463" i="74"/>
  <c r="AJ463" i="74" s="1" a="1"/>
  <c r="AJ463" i="74" s="1"/>
  <c r="AI464" i="74"/>
  <c r="AJ464" i="74" s="1" a="1"/>
  <c r="AJ464" i="74" s="1"/>
  <c r="AK464" i="74" s="1"/>
  <c r="AI470" i="74"/>
  <c r="AJ470" i="74" s="1" a="1"/>
  <c r="AJ470" i="74" s="1"/>
  <c r="AK470" i="74" s="1"/>
  <c r="AI473" i="74"/>
  <c r="AJ473" i="74" s="1" a="1"/>
  <c r="AJ473" i="74" s="1"/>
  <c r="AK473" i="74" s="1"/>
  <c r="AI474" i="74"/>
  <c r="AJ474" i="74" s="1" a="1"/>
  <c r="AJ474" i="74" s="1"/>
  <c r="AK474" i="74" s="1"/>
  <c r="AI480" i="74"/>
  <c r="AJ480" i="74" s="1" a="1"/>
  <c r="AJ480" i="74" s="1"/>
  <c r="AK480" i="74" s="1"/>
  <c r="AI491" i="74"/>
  <c r="AJ491" i="74" s="1" a="1"/>
  <c r="AJ491" i="74" s="1"/>
  <c r="AK491" i="74" s="1"/>
  <c r="AI493" i="74"/>
  <c r="AJ493" i="74" s="1" a="1"/>
  <c r="AJ493" i="74" s="1"/>
  <c r="AK493" i="74" s="1"/>
  <c r="AI532" i="74"/>
  <c r="AJ532" i="74" s="1" a="1"/>
  <c r="AJ532" i="74" s="1"/>
  <c r="AK532" i="74" s="1"/>
  <c r="AI557" i="74"/>
  <c r="AJ557" i="74" s="1" a="1"/>
  <c r="AJ557" i="74" s="1"/>
  <c r="AK557" i="74" s="1"/>
  <c r="AI558" i="74"/>
  <c r="AJ558" i="74" s="1" a="1"/>
  <c r="AJ558" i="74" s="1"/>
  <c r="AK558" i="74" s="1"/>
  <c r="AN463" i="74" l="1"/>
  <c r="AM463" i="74" s="1"/>
  <c r="AL463" i="74"/>
  <c r="AK463" i="74"/>
  <c r="AN461" i="74"/>
  <c r="AM461" i="74" s="1"/>
  <c r="AL461" i="74"/>
  <c r="AK461" i="74"/>
  <c r="AI90" i="74"/>
  <c r="AJ90" i="74" s="1" a="1"/>
  <c r="AJ90" i="74" s="1"/>
  <c r="G90" i="74"/>
  <c r="AI87" i="74"/>
  <c r="AJ87" i="74" s="1" a="1"/>
  <c r="AJ87" i="74" s="1"/>
  <c r="G87" i="74"/>
  <c r="AI81" i="74"/>
  <c r="AJ81" i="74" s="1" a="1"/>
  <c r="AJ81" i="74" s="1"/>
  <c r="M87" i="74" l="1"/>
  <c r="M81" i="74"/>
  <c r="M90" i="74"/>
  <c r="AK87" i="74"/>
  <c r="AN87" i="74"/>
  <c r="AM87" i="74" s="1"/>
  <c r="AL87" i="74"/>
  <c r="AO87" i="74" s="1"/>
  <c r="AK90" i="74"/>
  <c r="AL90" i="74"/>
  <c r="AO90" i="74" s="1"/>
  <c r="AN90" i="74"/>
  <c r="AM90" i="74" s="1"/>
  <c r="AN81" i="74"/>
  <c r="AM81" i="74" s="1"/>
  <c r="AL81" i="74"/>
  <c r="AO81" i="74" s="1"/>
  <c r="AK81" i="74"/>
  <c r="AO463" i="74" l="1"/>
  <c r="AO461" i="74"/>
  <c r="AJ2" i="74" a="1"/>
  <c r="AJ2" i="74" s="1"/>
  <c r="AI439" i="74"/>
  <c r="AJ439" i="74" s="1" a="1"/>
  <c r="AJ439" i="74" s="1"/>
  <c r="AI421" i="74"/>
  <c r="AJ421" i="74" s="1" a="1"/>
  <c r="AJ421" i="74" s="1"/>
  <c r="AI420" i="74"/>
  <c r="AJ420" i="74" s="1" a="1"/>
  <c r="AJ420" i="74" s="1"/>
  <c r="AI418" i="74"/>
  <c r="AJ418" i="74" s="1" a="1"/>
  <c r="AJ418" i="74" s="1"/>
  <c r="AI417" i="74"/>
  <c r="AJ417" i="74" s="1" a="1"/>
  <c r="AJ417" i="74" s="1"/>
  <c r="AI416" i="74"/>
  <c r="AJ416" i="74" s="1" a="1"/>
  <c r="AJ416" i="74" s="1"/>
  <c r="AI415" i="74"/>
  <c r="AJ415" i="74" s="1" a="1"/>
  <c r="AJ415" i="74" s="1"/>
  <c r="AI392" i="74"/>
  <c r="AJ392" i="74" s="1" a="1"/>
  <c r="AJ392" i="74" s="1"/>
  <c r="AI389" i="74"/>
  <c r="AJ389" i="74" s="1" a="1"/>
  <c r="AJ389" i="74" s="1"/>
  <c r="AI387" i="74"/>
  <c r="AJ387" i="74" s="1" a="1"/>
  <c r="AJ387" i="74" s="1"/>
  <c r="AI379" i="74"/>
  <c r="AJ379" i="74" s="1" a="1"/>
  <c r="AJ379" i="74" s="1"/>
  <c r="AI378" i="74"/>
  <c r="AJ378" i="74" s="1" a="1"/>
  <c r="AJ378" i="74" s="1"/>
  <c r="AI368" i="74"/>
  <c r="AJ368" i="74" s="1" a="1"/>
  <c r="AJ368" i="74" s="1"/>
  <c r="AI342" i="74"/>
  <c r="AJ342" i="74" s="1" a="1"/>
  <c r="AJ342" i="74" s="1"/>
  <c r="AI341" i="74"/>
  <c r="AJ341" i="74" s="1" a="1"/>
  <c r="AJ341" i="74" s="1"/>
  <c r="AI319" i="74"/>
  <c r="AJ319" i="74" s="1" a="1"/>
  <c r="AJ319" i="74" s="1"/>
  <c r="AI216" i="74"/>
  <c r="AJ216" i="74" s="1" a="1"/>
  <c r="AJ216" i="74" s="1"/>
  <c r="AI160" i="74"/>
  <c r="AJ160" i="74" s="1" a="1"/>
  <c r="AJ160" i="74" s="1"/>
  <c r="AI106" i="74"/>
  <c r="AJ106" i="74" s="1" a="1"/>
  <c r="AJ106" i="74" s="1"/>
  <c r="AI98" i="74"/>
  <c r="AJ98" i="74" s="1" a="1"/>
  <c r="AJ98" i="74" s="1"/>
  <c r="AI97" i="74"/>
  <c r="AJ97" i="74" s="1" a="1"/>
  <c r="AJ97" i="74" s="1"/>
  <c r="AI94" i="74"/>
  <c r="AJ94" i="74" s="1" a="1"/>
  <c r="AJ94" i="74" s="1"/>
  <c r="AI91" i="74"/>
  <c r="AJ91" i="74" s="1" a="1"/>
  <c r="AJ91" i="74" s="1"/>
  <c r="H615" i="74"/>
  <c r="I615" i="74" s="1"/>
  <c r="G615" i="74"/>
  <c r="AN392" i="74" l="1"/>
  <c r="AM392" i="74" s="1"/>
  <c r="AL392" i="74"/>
  <c r="AO392" i="74" s="1"/>
  <c r="AK392" i="74"/>
  <c r="H392" i="74"/>
  <c r="I392" i="74" s="1"/>
  <c r="AN379" i="74"/>
  <c r="AM379" i="74" s="1"/>
  <c r="AL379" i="74"/>
  <c r="AO379" i="74" s="1"/>
  <c r="AK379" i="74"/>
  <c r="H379" i="74"/>
  <c r="I379" i="74" s="1"/>
  <c r="M392" i="74" l="1"/>
  <c r="M379" i="74"/>
  <c r="AN491" i="74" l="1"/>
  <c r="AM491" i="74" s="1"/>
  <c r="AL491" i="74"/>
  <c r="AO491" i="74" s="1"/>
  <c r="H491" i="74"/>
  <c r="J491" i="74" s="1"/>
  <c r="G491" i="74"/>
  <c r="M491" i="74" l="1"/>
  <c r="AN97" i="74"/>
  <c r="AM97" i="74" s="1"/>
  <c r="AL97" i="74"/>
  <c r="AO97" i="74" s="1"/>
  <c r="AK97" i="74"/>
  <c r="H97" i="74"/>
  <c r="K97" i="74" s="1"/>
  <c r="G97" i="74"/>
  <c r="M97" i="74" l="1"/>
  <c r="V627" i="74" l="1"/>
  <c r="U627" i="74"/>
  <c r="H463" i="74" l="1"/>
  <c r="I463" i="74" s="1"/>
  <c r="G463" i="74"/>
  <c r="H461" i="74"/>
  <c r="I461" i="74" s="1"/>
  <c r="G461" i="74"/>
  <c r="M463" i="74" l="1"/>
  <c r="M461" i="74"/>
  <c r="AN415" i="74" l="1"/>
  <c r="AM415" i="74" s="1"/>
  <c r="AL415" i="74"/>
  <c r="AO415" i="74" s="1"/>
  <c r="AK415" i="74"/>
  <c r="H415" i="74"/>
  <c r="J415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15" i="74" l="1"/>
  <c r="AN98" i="74"/>
  <c r="AL98" i="74"/>
  <c r="AO98" i="74" s="1"/>
  <c r="AK98" i="74"/>
  <c r="G98" i="74"/>
  <c r="AM98" i="74" l="1"/>
  <c r="H98" i="74"/>
  <c r="I98" i="74" s="1"/>
  <c r="M98" i="74" l="1"/>
  <c r="AN418" i="74" l="1"/>
  <c r="AM418" i="74" s="1"/>
  <c r="AL418" i="74"/>
  <c r="AO418" i="74" s="1"/>
  <c r="AK418" i="74"/>
  <c r="H418" i="74"/>
  <c r="J418" i="74" s="1"/>
  <c r="AN417" i="74"/>
  <c r="AM417" i="74" s="1"/>
  <c r="AL417" i="74"/>
  <c r="AO417" i="74" s="1"/>
  <c r="AK417" i="74"/>
  <c r="H417" i="74"/>
  <c r="J417" i="74" s="1"/>
  <c r="AN420" i="74"/>
  <c r="AM420" i="74" s="1"/>
  <c r="AL420" i="74"/>
  <c r="AO420" i="74" s="1"/>
  <c r="AK420" i="74"/>
  <c r="H420" i="74"/>
  <c r="J420" i="74" s="1"/>
  <c r="AN421" i="74"/>
  <c r="AM421" i="74" s="1"/>
  <c r="AL421" i="74"/>
  <c r="AO421" i="74" s="1"/>
  <c r="AK421" i="74"/>
  <c r="M420" i="74" l="1"/>
  <c r="M418" i="74"/>
  <c r="M421" i="74"/>
  <c r="M417" i="74"/>
  <c r="AK378" i="74" l="1"/>
  <c r="AN493" i="74" l="1"/>
  <c r="AM493" i="74" s="1"/>
  <c r="AL493" i="74"/>
  <c r="AO493" i="74" s="1"/>
  <c r="H493" i="74"/>
  <c r="K493" i="74" s="1"/>
  <c r="G493" i="74"/>
  <c r="AN416" i="74"/>
  <c r="AM416" i="74" s="1"/>
  <c r="AL416" i="74"/>
  <c r="AO416" i="74" s="1"/>
  <c r="AK416" i="74"/>
  <c r="H416" i="74"/>
  <c r="J416" i="74" s="1"/>
  <c r="M416" i="74" l="1"/>
  <c r="M493" i="74"/>
  <c r="AN389" i="74" l="1"/>
  <c r="AM389" i="74" s="1"/>
  <c r="AL389" i="74"/>
  <c r="AO389" i="74" s="1"/>
  <c r="AK389" i="74"/>
  <c r="L389" i="74"/>
  <c r="M389" i="74" l="1"/>
  <c r="AN480" i="74" l="1"/>
  <c r="AL480" i="74"/>
  <c r="AO480" i="74" s="1"/>
  <c r="M480" i="74" l="1"/>
  <c r="AJ1" i="74" l="1"/>
  <c r="AN558" i="74"/>
  <c r="AM558" i="74" s="1"/>
  <c r="AL558" i="74"/>
  <c r="AO558" i="74" s="1"/>
  <c r="AN557" i="74"/>
  <c r="AM557" i="74" s="1"/>
  <c r="AL557" i="74"/>
  <c r="AO557" i="74" s="1"/>
  <c r="AN532" i="74"/>
  <c r="AM532" i="74" s="1"/>
  <c r="AL532" i="74"/>
  <c r="AO532" i="74" s="1"/>
  <c r="AN474" i="74"/>
  <c r="AL474" i="74"/>
  <c r="AO474" i="74" s="1"/>
  <c r="AN473" i="74"/>
  <c r="AL473" i="74"/>
  <c r="AO473" i="74" s="1"/>
  <c r="AN470" i="74"/>
  <c r="AM470" i="74" s="1"/>
  <c r="AL470" i="74"/>
  <c r="AO470" i="74" s="1"/>
  <c r="AN464" i="74"/>
  <c r="AL464" i="74"/>
  <c r="AO464" i="74" s="1"/>
  <c r="AN455" i="74"/>
  <c r="AM455" i="74" s="1"/>
  <c r="AL455" i="74"/>
  <c r="AO455" i="74" s="1"/>
  <c r="AN439" i="74"/>
  <c r="AL439" i="74"/>
  <c r="AO439" i="74" s="1"/>
  <c r="AK439" i="74"/>
  <c r="AN387" i="74"/>
  <c r="AM387" i="74" s="1"/>
  <c r="AL387" i="74"/>
  <c r="AO387" i="74" s="1"/>
  <c r="AK387" i="74"/>
  <c r="AN378" i="74"/>
  <c r="AL378" i="74"/>
  <c r="AO378" i="74" s="1"/>
  <c r="AN368" i="74"/>
  <c r="AL368" i="74"/>
  <c r="AO368" i="74" s="1"/>
  <c r="AK368" i="74"/>
  <c r="AN342" i="74"/>
  <c r="AL342" i="74"/>
  <c r="AO342" i="74" s="1"/>
  <c r="AK342" i="74"/>
  <c r="AN319" i="74"/>
  <c r="AL319" i="74"/>
  <c r="AO319" i="74" s="1"/>
  <c r="AK319" i="74"/>
  <c r="AN216" i="74"/>
  <c r="AL216" i="74"/>
  <c r="AO216" i="74" s="1"/>
  <c r="AK216" i="74"/>
  <c r="AN160" i="74"/>
  <c r="AL160" i="74"/>
  <c r="AO160" i="74" s="1"/>
  <c r="AK160" i="74"/>
  <c r="AN106" i="74"/>
  <c r="AL106" i="74"/>
  <c r="AO106" i="74" s="1"/>
  <c r="AK106" i="74"/>
  <c r="AN94" i="74"/>
  <c r="AL94" i="74"/>
  <c r="AO94" i="74" s="1"/>
  <c r="AK94" i="74"/>
  <c r="AN91" i="74"/>
  <c r="AL91" i="74"/>
  <c r="AO91" i="74" s="1"/>
  <c r="AK91" i="74"/>
  <c r="AM480" i="74" l="1"/>
  <c r="AM378" i="74"/>
  <c r="AM106" i="74"/>
  <c r="AM464" i="74"/>
  <c r="AM474" i="74"/>
  <c r="AM368" i="74"/>
  <c r="AM342" i="74"/>
  <c r="AM319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74" i="74"/>
  <c r="I474" i="74" s="1"/>
  <c r="G474" i="74"/>
  <c r="H470" i="74"/>
  <c r="J470" i="74" s="1"/>
  <c r="G470" i="74"/>
  <c r="H464" i="74"/>
  <c r="K464" i="74" s="1"/>
  <c r="G464" i="74"/>
  <c r="H455" i="74"/>
  <c r="K455" i="74" s="1"/>
  <c r="G455" i="74"/>
  <c r="H368" i="74"/>
  <c r="K368" i="74" s="1"/>
  <c r="H342" i="74"/>
  <c r="L387" i="74"/>
  <c r="K342" i="74" l="1"/>
  <c r="M342" i="74" s="1"/>
  <c r="M368" i="74"/>
  <c r="M378" i="74"/>
  <c r="M387" i="74"/>
  <c r="AM473" i="74"/>
  <c r="M455" i="74"/>
  <c r="M470" i="74"/>
  <c r="H473" i="74"/>
  <c r="J473" i="74" s="1"/>
  <c r="G473" i="74"/>
  <c r="M464" i="74"/>
  <c r="M474" i="74"/>
  <c r="M473" i="74" l="1"/>
  <c r="F91" i="74" l="1"/>
  <c r="F94" i="74" l="1"/>
  <c r="AM91" i="74"/>
  <c r="H106" i="74" l="1"/>
  <c r="I106" i="74" s="1"/>
  <c r="G106" i="74"/>
  <c r="M106" i="74" l="1"/>
  <c r="H319" i="74" l="1"/>
  <c r="I319" i="74" s="1"/>
  <c r="M319" i="74" l="1"/>
  <c r="AM94" i="74" l="1"/>
  <c r="F160" i="74"/>
  <c r="F216" i="74" l="1"/>
  <c r="AM160" i="74"/>
  <c r="H558" i="74" l="1"/>
  <c r="J558" i="74" s="1"/>
  <c r="M558" i="74" l="1"/>
  <c r="G558" i="74"/>
  <c r="L91" i="74" l="1"/>
  <c r="L94" i="74" l="1"/>
  <c r="J91" i="74"/>
  <c r="J94" i="74" l="1"/>
  <c r="L557" i="74"/>
  <c r="M557" i="74" l="1"/>
  <c r="K91" i="74" l="1"/>
  <c r="L160" i="74"/>
  <c r="L341" i="74" l="1"/>
  <c r="L216" i="74"/>
  <c r="K94" i="74"/>
  <c r="K216" i="74"/>
  <c r="K341" i="74" s="1"/>
  <c r="K160" i="74"/>
  <c r="H532" i="74"/>
  <c r="I532" i="74" s="1"/>
  <c r="G532" i="74"/>
  <c r="M532" i="74" l="1"/>
  <c r="AM216" i="74" l="1"/>
  <c r="F341" i="74"/>
  <c r="F439" i="74" l="1"/>
  <c r="F559" i="74" s="1"/>
  <c r="AM439" i="74" l="1"/>
  <c r="L439" i="74"/>
  <c r="G91" i="74" l="1"/>
  <c r="G94" i="74" s="1"/>
  <c r="M91" i="74" l="1"/>
  <c r="H91" i="74"/>
  <c r="H94" i="74" l="1"/>
  <c r="M94" i="74"/>
  <c r="I91" i="74"/>
  <c r="K439" i="74"/>
  <c r="I94" i="74" l="1"/>
  <c r="I160" i="74" s="1"/>
  <c r="I341" i="74" l="1"/>
  <c r="I216" i="74"/>
  <c r="I439" i="74" s="1"/>
  <c r="I559" i="74" s="1"/>
  <c r="K559" i="74"/>
  <c r="L559" i="74"/>
  <c r="G160" i="74"/>
  <c r="G216" i="74" s="1"/>
  <c r="J160" i="74"/>
  <c r="H160" i="74"/>
  <c r="H216" i="74" s="1"/>
  <c r="G341" i="74"/>
  <c r="J216" i="74" l="1"/>
  <c r="J341" i="74"/>
  <c r="G439" i="74"/>
  <c r="G559" i="74" s="1"/>
  <c r="H341" i="74"/>
  <c r="F616" i="74"/>
  <c r="I616" i="74"/>
  <c r="J439" i="74" l="1"/>
  <c r="J559" i="74" s="1"/>
  <c r="H439" i="74"/>
  <c r="H559" i="74" s="1"/>
  <c r="M160" i="74"/>
  <c r="M216" i="74" s="1"/>
  <c r="M341" i="74"/>
  <c r="M439" i="74" s="1"/>
  <c r="J616" i="74"/>
  <c r="K616" i="74"/>
  <c r="G616" i="74"/>
  <c r="H616" i="74"/>
  <c r="M559" i="74" l="1"/>
  <c r="M616" i="74"/>
  <c r="L616" i="74"/>
  <c r="P621" i="74" l="1"/>
  <c r="J620" i="74" l="1"/>
  <c r="L620" i="74"/>
  <c r="L619" i="74" l="1"/>
  <c r="L621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18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L82" i="29" l="1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19" i="74" l="1"/>
  <c r="D625" i="74" s="1"/>
  <c r="G620" i="74"/>
  <c r="D626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21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60" i="74" l="1"/>
  <c r="L560" i="74"/>
  <c r="H619" i="74" l="1"/>
  <c r="H620" i="74"/>
  <c r="H621" i="74" l="1"/>
  <c r="K620" i="74" l="1"/>
  <c r="K619" i="74"/>
  <c r="I560" i="74"/>
  <c r="I620" i="74" s="1"/>
  <c r="O620" i="74" s="1"/>
  <c r="K621" i="74" l="1"/>
  <c r="I619" i="74"/>
  <c r="I562" i="74"/>
  <c r="M560" i="74"/>
  <c r="J560" i="74"/>
  <c r="D627" i="74"/>
  <c r="J619" i="74" l="1"/>
  <c r="J621" i="74" s="1"/>
  <c r="I621" i="74"/>
  <c r="M619" i="74"/>
  <c r="M620" i="74"/>
  <c r="K563" i="74"/>
  <c r="M563" i="74" s="1"/>
  <c r="J565" i="74"/>
  <c r="K565" i="74"/>
  <c r="J562" i="74"/>
  <c r="J563" i="74"/>
  <c r="I561" i="74"/>
  <c r="K622" i="74" l="1"/>
  <c r="N620" i="74"/>
  <c r="N619" i="74"/>
  <c r="O619" i="74"/>
  <c r="O621" i="74" s="1"/>
  <c r="M621" i="74"/>
  <c r="D619" i="74"/>
  <c r="M565" i="74"/>
  <c r="D620" i="74"/>
  <c r="N622" i="74" l="1"/>
  <c r="D621" i="74"/>
  <c r="I622" i="74"/>
  <c r="G560" i="74" l="1"/>
  <c r="G1" i="74" s="1"/>
  <c r="F560" i="74"/>
  <c r="F1" i="74" s="1"/>
  <c r="K560" i="74"/>
  <c r="K1" i="74" s="1"/>
  <c r="K564" i="74" l="1"/>
  <c r="M564" i="74" s="1"/>
  <c r="K562" i="74"/>
  <c r="M562" i="74" s="1"/>
  <c r="J564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<sst xmlns="http://schemas.openxmlformats.org/spreadsheetml/2006/main" count="27761" uniqueCount="4365">
  <si>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</si>
  <si>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</si>
  <si>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</si>
  <si>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</si>
  <si>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</si>
  <si>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</si>
  <si>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</si>
  <si>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</si>
  <si>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</si>
  <si>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</si>
  <si>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</si>
  <si>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</si>
  <si>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</si>
  <si>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</si>
  <si>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</si>
  <si>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</si>
  <si>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</si>
  <si>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</si>
  <si>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</si>
  <si>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</si>
  <si>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</si>
  <si>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</si>
  <si>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</si>
  <si>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</si>
  <si>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</si>
  <si>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</si>
  <si>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</si>
  <si>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</si>
  <si>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</si>
  <si>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</si>
  <si>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</si>
  <si>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</si>
  <si>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</si>
  <si>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</si>
  <si>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</si>
  <si>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</si>
  <si>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</si>
  <si>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</si>
  <si>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</si>
  <si>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</si>
  <si>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</si>
  <si>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</si>
  <si>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</si>
  <si>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</si>
  <si>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</si>
  <si>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</si>
  <si>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</si>
  <si>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</si>
  <si>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</si>
  <si>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</si>
  <si>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</si>
  <si>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</si>
  <si>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</si>
  <si>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</si>
  <si>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</si>
  <si>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</si>
  <si>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</si>
  <si>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</si>
  <si>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</si>
  <si>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</si>
  <si>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</si>
  <si>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</si>
  <si>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</si>
  <si>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</si>
  <si>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</si>
  <si>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</si>
  <si>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</si>
  <si>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</si>
  <si>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</si>
  <si>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</si>
  <si>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</si>
  <si>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</si>
  <si>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</si>
  <si>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</si>
  <si>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</si>
  <si>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</si>
  <si>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</si>
  <si>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</si>
  <si>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</si>
  <si>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</si>
  <si>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</si>
  <si>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</si>
  <si>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</si>
  <si>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</si>
  <si>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</si>
  <si>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</si>
  <si>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</si>
  <si>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</si>
  <si>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</si>
  <si>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</si>
  <si>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</si>
  <si>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</si>
  <si>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</si>
  <si>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</si>
  <si>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</si>
  <si>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</si>
  <si>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</si>
  <si>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</si>
  <si>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</si>
  <si>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</si>
  <si>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</si>
  <si>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</si>
  <si>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</si>
  <si>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</si>
  <si>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</si>
  <si>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</si>
  <si>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</si>
  <si>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</si>
  <si>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</si>
  <si>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</si>
  <si>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</si>
  <si>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</si>
  <si>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</si>
  <si>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</si>
  <si>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</si>
  <si>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</si>
  <si>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</si>
  <si>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</si>
  <si>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</si>
  <si>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</si>
  <si>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</si>
  <si>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</si>
  <si>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</si>
  <si>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</si>
  <si>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</si>
  <si>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</si>
  <si>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</si>
  <si>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</si>
  <si>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</si>
  <si>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</si>
  <si>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</si>
  <si>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</si>
  <si>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</si>
  <si>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</si>
  <si>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</si>
  <si>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</si>
  <si>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</si>
  <si>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</si>
  <si>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</si>
  <si>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</si>
  <si>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</si>
  <si>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</si>
  <si>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</si>
  <si>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</si>
  <si>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</si>
  <si>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</si>
  <si>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</si>
  <si>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</si>
  <si>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</si>
  <si>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</si>
  <si>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</si>
  <si>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</si>
  <si>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</si>
  <si>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</si>
  <si>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</si>
  <si>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</si>
  <si>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</si>
  <si>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</si>
  <si>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</si>
  <si>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</si>
  <si>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</si>
  <si>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</si>
  <si>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</si>
  <si>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</si>
  <si>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</si>
  <si>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</si>
  <si>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</si>
  <si>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</si>
  <si>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</si>
  <si>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</si>
  <si>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</si>
  <si>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</si>
  <si>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</si>
  <si>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</si>
  <si>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</si>
  <si>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</si>
  <si>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</si>
  <si>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</si>
  <si>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</si>
  <si>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</si>
  <si>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</si>
  <si>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</si>
  <si>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</si>
  <si>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</si>
  <si>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</si>
  <si>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</si>
  <si>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</si>
  <si>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</si>
  <si>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</si>
  <si>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</si>
  <si>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</si>
  <si>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</si>
  <si>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</si>
  <si>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</si>
  <si>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</si>
  <si>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</si>
  <si>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</si>
  <si>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</si>
  <si>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</si>
  <si>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</si>
  <si>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</si>
  <si>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</si>
  <si>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</si>
  <si>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</si>
  <si>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</si>
  <si>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</si>
  <si>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</si>
  <si>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</si>
  <si>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</si>
  <si>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</si>
  <si>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</si>
  <si>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</si>
  <si>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</si>
  <si>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</si>
  <si>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</si>
  <si>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</si>
  <si>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</si>
  <si>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</si>
  <si>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</si>
  <si>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</si>
  <si>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</si>
  <si>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</si>
  <si>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</si>
  <si>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</si>
  <si>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</si>
  <si>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</si>
  <si>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</si>
  <si>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</si>
  <si>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</si>
  <si>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</si>
  <si>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</si>
  <si>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</si>
  <si>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</si>
  <si>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</si>
  <si>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</si>
  <si>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</si>
  <si>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</si>
  <si>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</si>
  <si>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</si>
  <si>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</si>
  <si>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</si>
  <si>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</si>
  <si>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</si>
  <si>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</si>
  <si>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</si>
  <si>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</si>
  <si>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</si>
  <si>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</si>
  <si>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</si>
  <si>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</si>
  <si>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</si>
  <si>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</si>
  <si>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</si>
  <si>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</si>
  <si>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</si>
  <si>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</si>
  <si>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</si>
  <si>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</si>
  <si>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</si>
  <si>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</si>
  <si>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</si>
  <si>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</si>
  <si>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</si>
  <si>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</si>
  <si>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</si>
  <si>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</si>
  <si>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</si>
  <si>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</si>
  <si>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</si>
  <si>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</si>
  <si>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</si>
  <si>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</si>
  <si>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</si>
  <si>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</si>
  <si>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</si>
  <si>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</si>
  <si>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</si>
  <si>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</si>
  <si>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</si>
  <si>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</si>
  <si>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</si>
  <si>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</si>
  <si>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</si>
  <si>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</si>
  <si>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</si>
  <si>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</si>
  <si>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</si>
  <si>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</si>
  <si>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</si>
  <si>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</si>
  <si>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</si>
  <si>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</si>
  <si>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</si>
  <si>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</si>
  <si>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</si>
  <si>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</si>
  <si>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</si>
  <si>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</si>
  <si>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</si>
  <si>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</si>
  <si>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</si>
  <si>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</si>
  <si>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</si>
  <si>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</si>
  <si>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</si>
  <si>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</si>
  <si>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</si>
  <si>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</si>
  <si>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</si>
  <si>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</si>
  <si>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</si>
  <si>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</si>
  <si>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</si>
  <si>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</si>
  <si>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</si>
  <si>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</si>
  <si>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</si>
  <si>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</si>
  <si>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</si>
  <si>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</si>
  <si>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</si>
  <si>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</si>
  <si>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</si>
  <si>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</si>
  <si>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</si>
  <si>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</si>
  <si>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</si>
  <si>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</si>
  <si>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</si>
  <si>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</si>
  <si>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</si>
  <si>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</si>
  <si>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</si>
  <si>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</si>
  <si>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</si>
  <si>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</si>
  <si>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</si>
  <si>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</si>
  <si>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</si>
  <si>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</si>
  <si>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</si>
  <si>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</si>
  <si>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</si>
  <si>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</si>
  <si>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</si>
  <si>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</si>
  <si>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</si>
  <si>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</si>
  <si>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</si>
  <si>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</si>
  <si>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</si>
  <si>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</si>
  <si>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</si>
  <si>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</si>
  <si>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</si>
  <si>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</si>
  <si>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</si>
  <si>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</si>
  <si>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</si>
  <si>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</si>
  <si>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</si>
  <si>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</si>
  <si>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</si>
  <si>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</si>
  <si>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</si>
  <si>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</si>
  <si>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</si>
  <si>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</si>
  <si>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</si>
  <si>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</si>
  <si>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</si>
  <si>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</si>
  <si>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</si>
  <si>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</si>
  <si>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</si>
  <si>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</si>
  <si>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</si>
  <si>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</si>
  <si>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</si>
  <si>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</si>
  <si>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</si>
  <si>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</si>
  <si>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</si>
  <si>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</si>
  <si>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</si>
  <si>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</si>
  <si>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</si>
  <si>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</si>
  <si>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</si>
  <si>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</si>
  <si>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</si>
  <si>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</si>
  <si>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</si>
  <si>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</si>
  <si>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</si>
  <si>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</si>
  <si>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</si>
  <si>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</si>
  <si>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</si>
  <si>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</si>
  <si>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</si>
  <si>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</si>
  <si>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</si>
  <si>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</si>
  <si>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</si>
  <si>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</si>
  <si>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</si>
  <si>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</si>
  <si>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</si>
  <si>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</si>
  <si>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</si>
  <si>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</si>
  <si>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</si>
  <si>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</si>
  <si>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</si>
  <si>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</si>
  <si>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</si>
  <si>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</si>
  <si>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</si>
  <si>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</si>
  <si>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</si>
  <si>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</si>
  <si>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</si>
  <si>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</si>
  <si>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</si>
  <si>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</si>
  <si>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</si>
  <si>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</si>
  <si>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</si>
  <si>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</si>
  <si>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</si>
  <si>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</si>
  <si>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</si>
  <si>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</si>
  <si>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</si>
  <si>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</si>
  <si>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</si>
  <si>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</si>
  <si>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</si>
  <si>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</si>
  <si>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</si>
  <si>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</si>
  <si>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</si>
  <si>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</si>
  <si>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</si>
  <si>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</si>
  <si>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</si>
  <si>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</si>
  <si>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</si>
  <si>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</si>
  <si>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</si>
  <si>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</si>
  <si>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</si>
  <si>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</si>
  <si>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</si>
  <si>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</si>
  <si>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</si>
  <si>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</si>
  <si>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</si>
  <si>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</si>
  <si>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</si>
  <si>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</si>
  <si>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</si>
  <si>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</si>
  <si>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</si>
  <si>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</si>
  <si>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</si>
  <si>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</si>
  <si>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</si>
  <si>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</si>
  <si>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</si>
  <si>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</si>
  <si>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</si>
  <si>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</si>
  <si>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</si>
  <si>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</si>
  <si>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</si>
  <si>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</si>
  <si>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</si>
  <si>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</si>
  <si>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</si>
  <si>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</si>
  <si>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</si>
  <si>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</si>
  <si>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</si>
  <si>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</si>
  <si>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</si>
  <si>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</si>
  <si>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</si>
  <si>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</si>
  <si>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</si>
  <si>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</si>
  <si>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</si>
  <si>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</si>
  <si>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</si>
  <si>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</si>
  <si>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</si>
  <si>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</si>
  <si>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</si>
  <si>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</si>
  <si>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</si>
  <si>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</si>
  <si>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</si>
  <si>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</si>
  <si>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</si>
  <si>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</si>
  <si>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</si>
  <si>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</si>
  <si>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</si>
  <si>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</si>
  <si>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</si>
  <si>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</si>
  <si>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</si>
  <si>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</si>
  <si>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</si>
  <si>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</si>
  <si>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</si>
  <si>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</si>
  <si>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</si>
  <si>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</si>
  <si>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</si>
  <si>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</si>
  <si>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</si>
  <si>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</si>
  <si>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</si>
  <si>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</si>
  <si>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</si>
  <si>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</si>
  <si>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</si>
  <si>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</si>
  <si>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</si>
  <si>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</si>
  <si>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</si>
  <si>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</si>
  <si>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</si>
  <si>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</si>
  <si>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</si>
  <si>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</si>
  <si>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</si>
  <si>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</si>
  <si>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</si>
  <si>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</si>
  <si>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</si>
  <si>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</si>
  <si>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</si>
  <si>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</si>
  <si>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</si>
  <si>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</si>
  <si>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</si>
  <si>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</si>
  <si>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</si>
  <si>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</si>
  <si>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</si>
  <si>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</si>
  <si>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</si>
  <si>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</si>
  <si>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</si>
  <si>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</si>
  <si>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</si>
  <si>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</si>
  <si>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</si>
  <si>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</si>
  <si>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</si>
  <si>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</si>
  <si>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</si>
  <si>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</si>
  <si>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</si>
  <si>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</si>
  <si>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</si>
  <si>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</si>
  <si>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</si>
  <si>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</si>
  <si>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</si>
  <si>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</si>
  <si>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</si>
  <si>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</si>
  <si>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</si>
  <si>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</si>
  <si>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</si>
  <si>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</si>
  <si>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</si>
  <si>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</si>
  <si>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</si>
  <si>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</si>
  <si>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</si>
  <si>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</si>
  <si>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</si>
  <si>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</si>
  <si>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</si>
  <si>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</si>
  <si>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</si>
  <si>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</si>
  <si>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</si>
  <si>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</si>
  <si>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</si>
  <si>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</si>
  <si>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</si>
  <si>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</si>
  <si>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</si>
  <si>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</si>
  <si>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</si>
  <si>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</si>
  <si>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</si>
  <si>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</si>
  <si>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</si>
  <si>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</si>
  <si>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</si>
  <si>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</si>
  <si>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</si>
  <si>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</si>
  <si>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</si>
  <si>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</si>
  <si>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</si>
  <si>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</si>
  <si>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</si>
  <si>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</si>
  <si>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</si>
  <si>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</si>
  <si>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</si>
  <si>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</si>
  <si>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</si>
  <si>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</si>
  <si>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</si>
  <si>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</si>
  <si>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</si>
  <si>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</si>
  <si>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</si>
  <si>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</si>
  <si>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</si>
  <si>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</si>
  <si>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</si>
  <si>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</si>
  <si>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</si>
  <si>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</si>
  <si>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</si>
  <si>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</si>
  <si>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</si>
  <si>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</si>
  <si>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</si>
  <si>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</si>
  <si>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</si>
  <si>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</si>
  <si>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</si>
  <si>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</si>
  <si>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</si>
  <si>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</si>
  <si>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</si>
  <si>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</si>
  <si>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</si>
  <si>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</si>
  <si>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</si>
  <si>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</si>
  <si>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</si>
  <si>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</si>
  <si>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</si>
  <si>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</si>
  <si>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</si>
  <si>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</si>
  <si>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</si>
  <si>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</si>
  <si>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</si>
  <si>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</si>
  <si>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</si>
  <si>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</si>
  <si>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</si>
  <si>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</si>
  <si>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</si>
  <si>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</si>
  <si>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</si>
  <si>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</si>
  <si>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</si>
  <si>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</si>
  <si>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</si>
  <si>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</si>
  <si>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</si>
  <si>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</si>
  <si>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</si>
  <si>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</si>
  <si>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</si>
  <si>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</si>
  <si>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</si>
  <si>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</si>
  <si>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</si>
  <si>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</si>
  <si>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</si>
  <si>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</si>
  <si>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</si>
  <si>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</si>
  <si>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</si>
  <si>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</si>
  <si>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</si>
  <si>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</si>
  <si>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</si>
  <si>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</si>
  <si>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</si>
  <si>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</si>
  <si>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</si>
  <si>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</si>
  <si>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</si>
  <si>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</si>
  <si>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</si>
  <si>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</si>
  <si>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</si>
  <si>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</si>
  <si>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</si>
  <si>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</si>
  <si>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</si>
  <si>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</si>
  <si>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</si>
  <si>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</si>
  <si>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</si>
  <si>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</si>
  <si>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</si>
  <si>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</si>
  <si>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</si>
  <si>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</si>
  <si>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</si>
  <si>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</si>
  <si>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</si>
  <si>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</si>
  <si>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</si>
  <si>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</si>
  <si>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</si>
  <si>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</si>
  <si>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</si>
  <si>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</si>
  <si>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</si>
  <si>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</si>
  <si>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</si>
  <si>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</si>
  <si>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</si>
  <si>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</si>
  <si>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</si>
  <si>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</si>
  <si>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</si>
  <si>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</si>
  <si>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</si>
  <si>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</si>
  <si>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</si>
  <si>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</si>
  <si>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</si>
  <si>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</si>
  <si>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</si>
  <si>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</si>
  <si>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</si>
  <si>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</si>
  <si>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</si>
  <si>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</si>
  <si>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</si>
  <si>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</si>
  <si>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</si>
  <si>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</si>
  <si>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</si>
  <si>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</si>
  <si>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</si>
  <si>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</si>
  <si>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</si>
  <si>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</si>
  <si>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</si>
  <si>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</si>
  <si>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</si>
  <si>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</si>
  <si>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</si>
  <si>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</si>
  <si>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</si>
  <si>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</si>
  <si>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</si>
  <si>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</si>
  <si>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</si>
  <si>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</si>
  <si>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</si>
  <si>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</si>
  <si>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</si>
  <si>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</si>
  <si>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</si>
  <si>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</si>
  <si>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</si>
  <si>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</si>
  <si>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</si>
  <si>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</si>
  <si>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</si>
  <si>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</si>
  <si>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</si>
  <si>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</si>
  <si>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</si>
  <si>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</si>
  <si>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</si>
  <si>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</si>
  <si>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</si>
  <si>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</si>
  <si>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</si>
  <si>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</si>
  <si>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</si>
  <si>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</si>
  <si>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</si>
  <si>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</si>
  <si>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</si>
  <si>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</si>
  <si>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</si>
  <si>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</si>
  <si>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</si>
  <si>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</si>
  <si>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</si>
  <si>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</si>
  <si>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</si>
  <si>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</si>
  <si>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</si>
  <si>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</si>
  <si>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</si>
  <si>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</si>
  <si>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</si>
  <si>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</si>
  <si>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</si>
  <si>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</si>
  <si>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</si>
  <si>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</si>
  <si>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</si>
  <si>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</si>
  <si>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</si>
  <si>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</si>
  <si>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</si>
  <si>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</si>
  <si>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</si>
  <si>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</si>
  <si>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</si>
  <si>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</si>
  <si>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</si>
  <si>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</si>
  <si>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</si>
  <si>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</si>
  <si>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</si>
  <si>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</si>
  <si>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</si>
  <si>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</si>
  <si>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</si>
  <si>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</si>
  <si>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</si>
  <si>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</si>
  <si>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</si>
  <si>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</si>
  <si>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</si>
  <si>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</si>
  <si>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</si>
  <si>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</si>
  <si>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</si>
  <si>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</si>
  <si>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</si>
  <si>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</si>
  <si>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</si>
  <si>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</si>
  <si>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</si>
  <si>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</si>
  <si>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</si>
  <si>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</si>
  <si>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</si>
  <si>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</si>
  <si>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</si>
  <si>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</si>
  <si>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</si>
  <si>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</si>
  <si>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</si>
  <si>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</si>
  <si>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</si>
  <si>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</si>
  <si>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</si>
  <si>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</si>
  <si>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</si>
  <si>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</si>
  <si>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</si>
  <si>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</si>
  <si>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</si>
  <si>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</si>
  <si>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</si>
  <si>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</si>
  <si>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</si>
  <si>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</si>
  <si>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</si>
  <si>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</si>
  <si>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</si>
  <si>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</si>
  <si>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</si>
  <si>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</si>
  <si>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</si>
  <si>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</si>
  <si>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</si>
  <si>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</si>
  <si>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</si>
  <si>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</si>
  <si>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</si>
  <si>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</si>
  <si>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</si>
  <si>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</si>
  <si>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</si>
  <si>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</si>
  <si>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</si>
  <si>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</si>
  <si>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</si>
  <si>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</si>
  <si>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</si>
  <si>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</si>
  <si>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</si>
  <si>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</si>
  <si>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</si>
  <si>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</si>
  <si>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</si>
  <si>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</si>
  <si>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</si>
  <si>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</si>
  <si>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</si>
  <si>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</si>
  <si>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</si>
  <si>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</si>
  <si>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</si>
  <si>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</si>
  <si>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</si>
  <si>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</si>
  <si>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</si>
  <si>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</si>
  <si>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</si>
  <si>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</si>
  <si>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</si>
  <si>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</si>
  <si>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</si>
  <si>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</si>
  <si>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</si>
  <si>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</si>
  <si>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</si>
  <si>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</si>
  <si>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</si>
  <si>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</si>
  <si>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</si>
  <si>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</si>
  <si>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</si>
  <si>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</si>
  <si>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</si>
  <si>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</si>
  <si>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</si>
  <si>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</si>
  <si>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</si>
  <si>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</si>
  <si>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</si>
  <si>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</si>
  <si>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</si>
  <si>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</si>
  <si>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</si>
  <si>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</si>
  <si>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</si>
  <si>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</si>
  <si>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</si>
  <si>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</si>
  <si>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</si>
  <si>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</si>
  <si>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</si>
  <si>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</si>
  <si>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</si>
  <si>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</si>
  <si>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</si>
  <si>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</si>
  <si>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</si>
  <si>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</si>
  <si>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</si>
  <si>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</si>
  <si>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</si>
  <si>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</si>
  <si>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</si>
  <si>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</si>
  <si>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</si>
  <si>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</si>
  <si>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</si>
  <si>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</si>
  <si>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</si>
  <si>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</si>
  <si>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</si>
  <si>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</si>
  <si>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</si>
  <si>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</si>
  <si>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</si>
  <si>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</si>
  <si>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</si>
  <si>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</si>
  <si>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</si>
  <si>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</si>
  <si>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</si>
  <si>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</si>
  <si>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</si>
  <si>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</si>
  <si>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</si>
  <si>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</si>
  <si>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</si>
  <si>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</si>
  <si>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</si>
  <si>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</si>
  <si>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</si>
  <si>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</si>
  <si>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</si>
  <si>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</si>
  <si>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</si>
  <si>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</si>
  <si>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</si>
  <si>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</si>
  <si>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</si>
  <si>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</si>
  <si>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</si>
  <si>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</si>
  <si>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</si>
  <si>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</si>
  <si>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</si>
  <si>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</si>
  <si>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</si>
  <si>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</si>
  <si>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</si>
  <si>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</si>
  <si>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</si>
  <si>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</si>
  <si>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</si>
  <si>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</si>
  <si>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</si>
  <si>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</si>
  <si>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</si>
  <si>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</si>
  <si>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</si>
  <si>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</si>
  <si>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</si>
  <si>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</si>
  <si>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</si>
  <si>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</si>
  <si>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</si>
  <si>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</si>
  <si>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</si>
  <si>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</si>
  <si>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</si>
  <si>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</si>
  <si>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</si>
  <si>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</si>
  <si>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</si>
  <si>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</si>
  <si>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</si>
  <si>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</si>
  <si>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</si>
  <si>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</si>
  <si>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</si>
  <si>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</si>
  <si>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</si>
  <si>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</si>
  <si>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</si>
  <si>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</si>
  <si>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</si>
  <si>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</si>
  <si>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</si>
  <si>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</si>
  <si>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</si>
  <si>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</si>
  <si>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</si>
  <si>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</si>
  <si>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</si>
  <si>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</si>
  <si>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</si>
  <si>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</si>
  <si>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</si>
  <si>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</si>
  <si>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</si>
  <si>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</si>
  <si>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</si>
  <si>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</si>
  <si>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</si>
  <si>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</si>
  <si>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</si>
  <si>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</si>
  <si>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</si>
  <si>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</si>
  <si>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</si>
  <si>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</si>
  <si>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</si>
  <si>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</si>
  <si>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</si>
  <si>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</si>
  <si>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</si>
  <si>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</si>
  <si>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</si>
  <si>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</si>
  <si>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</si>
  <si>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</si>
  <si>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</si>
  <si>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</si>
  <si>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</si>
  <si>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</si>
  <si>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</si>
  <si>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</si>
  <si>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</si>
  <si>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</si>
  <si>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</si>
  <si>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</si>
  <si>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</si>
  <si>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</si>
  <si>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</si>
  <si>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</si>
  <si>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</si>
  <si>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</si>
  <si>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</si>
  <si>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</si>
  <si>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</si>
  <si>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</si>
  <si>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</si>
  <si>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</si>
  <si>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</si>
  <si>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</si>
  <si>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</si>
  <si>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</si>
  <si>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</si>
  <si>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</si>
  <si>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</si>
  <si>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</si>
  <si>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</si>
  <si>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</si>
  <si>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</si>
  <si>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</si>
  <si>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</si>
  <si>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</si>
  <si>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</si>
  <si>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</si>
  <si>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</si>
  <si>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</si>
  <si>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</si>
  <si>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</si>
  <si>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</si>
  <si>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</si>
  <si>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</si>
  <si>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</si>
  <si>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</si>
  <si>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</si>
  <si>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</si>
  <si>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</si>
  <si>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</si>
  <si>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</si>
  <si>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</si>
  <si>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</si>
  <si>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</si>
  <si>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</si>
  <si>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</si>
  <si>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</si>
  <si>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</si>
  <si>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</si>
  <si>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</si>
  <si>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</si>
  <si>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</si>
  <si>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</si>
  <si>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</si>
  <si>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</si>
  <si>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</si>
  <si>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</si>
  <si>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</si>
  <si>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</si>
  <si>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</si>
  <si>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</si>
  <si>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</si>
  <si>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</si>
  <si>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</si>
  <si>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</si>
  <si>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</si>
  <si>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</si>
  <si>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</si>
  <si>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</si>
  <si>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</si>
  <si>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</si>
  <si>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</si>
  <si>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</si>
  <si>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</si>
  <si>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</si>
  <si>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</si>
  <si>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</si>
  <si>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</si>
  <si>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</si>
  <si>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</si>
  <si>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</si>
  <si>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</si>
  <si>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</si>
  <si>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</si>
  <si>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</si>
  <si>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</si>
  <si>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</si>
  <si>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</si>
  <si>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</si>
  <si>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</si>
  <si>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</si>
  <si>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</si>
  <si>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</si>
  <si>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</si>
  <si>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</si>
  <si>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</si>
  <si>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</si>
  <si>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</si>
  <si>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</si>
  <si>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</si>
  <si>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</si>
  <si>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</si>
  <si>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</si>
  <si>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</si>
  <si>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</si>
  <si>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</si>
  <si>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</si>
  <si>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</si>
  <si>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</si>
  <si>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</si>
  <si>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</si>
  <si>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</si>
  <si>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</si>
  <si>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</si>
  <si>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</si>
  <si>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</si>
  <si>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</si>
  <si>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</si>
  <si>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</si>
  <si>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</si>
  <si>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</si>
  <si>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</si>
  <si>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</si>
  <si>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</si>
  <si>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</si>
  <si>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</si>
  <si>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</si>
  <si>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</si>
  <si>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</si>
  <si>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</si>
  <si>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</si>
  <si>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</si>
  <si>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</si>
  <si>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</si>
  <si>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</si>
  <si>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</si>
  <si>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</si>
  <si>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</si>
  <si>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</si>
  <si>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</si>
  <si>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</si>
  <si>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</si>
  <si>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</si>
  <si>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</si>
  <si>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</si>
  <si>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</si>
  <si>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</si>
  <si>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</si>
  <si>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</si>
  <si>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</si>
  <si>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</si>
  <si>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</si>
  <si>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</si>
  <si>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</si>
  <si>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</si>
  <si>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</si>
  <si>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</si>
  <si>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</si>
  <si>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</si>
  <si>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</si>
  <si>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</si>
  <si>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</si>
  <si>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</si>
  <si>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</si>
  <si>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</si>
  <si>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</si>
  <si>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</si>
  <si>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</si>
  <si>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</si>
  <si>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</si>
  <si>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</si>
  <si>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</si>
  <si>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</si>
  <si>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</si>
  <si>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</si>
  <si>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</si>
  <si>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</si>
  <si>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</si>
  <si>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</si>
  <si>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</si>
  <si>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</si>
  <si>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</si>
  <si>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</si>
  <si>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</si>
  <si>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</si>
  <si>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</si>
  <si>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</si>
  <si>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</si>
  <si>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</si>
  <si>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</si>
  <si>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</si>
  <si>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</si>
  <si>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</si>
  <si>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</si>
  <si>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</si>
  <si>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</si>
  <si>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</si>
  <si>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</si>
  <si>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</si>
  <si>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</si>
  <si>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</si>
  <si>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</si>
  <si>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</si>
  <si>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</si>
  <si>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</si>
  <si>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</si>
  <si>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</si>
  <si>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</si>
  <si>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</si>
  <si>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</si>
  <si>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</si>
  <si>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</si>
  <si>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</si>
  <si>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</si>
  <si>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</si>
  <si>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</si>
  <si>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</si>
  <si>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</si>
  <si>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</si>
  <si>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</si>
  <si>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</si>
  <si>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</si>
  <si>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</si>
  <si>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</si>
  <si>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</si>
  <si>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</si>
  <si>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</si>
  <si>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</si>
  <si>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</si>
  <si>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</si>
  <si>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</si>
  <si>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</si>
  <si>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</si>
  <si>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</si>
  <si>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</si>
  <si>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</si>
  <si>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</si>
  <si>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</si>
  <si>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</si>
  <si>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</si>
  <si>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</si>
  <si>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</si>
  <si>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</si>
  <si>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</si>
  <si>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</si>
  <si>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</si>
  <si>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</si>
  <si>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</si>
  <si>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</si>
  <si>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</si>
  <si>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</si>
  <si>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</si>
  <si>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</si>
  <si>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</si>
  <si>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</si>
  <si>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</si>
  <si>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</si>
  <si>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</si>
  <si>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</si>
  <si>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</si>
  <si>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</si>
  <si>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</si>
  <si>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</si>
  <si>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</si>
  <si>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</si>
  <si>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</si>
  <si>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</si>
  <si>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</si>
  <si>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</si>
  <si>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</si>
  <si>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</si>
  <si>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</si>
  <si>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</si>
  <si>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</si>
  <si>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</si>
  <si>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</si>
  <si>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</si>
  <si>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</si>
  <si>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</si>
  <si>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</si>
  <si>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</si>
  <si>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</si>
  <si>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</si>
  <si>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</si>
  <si>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</si>
  <si>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</si>
  <si>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</si>
  <si>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</si>
  <si>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</si>
  <si>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</si>
  <si>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</si>
  <si>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</si>
  <si>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</si>
  <si>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</si>
  <si>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</si>
  <si>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</si>
  <si>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</si>
  <si>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</si>
  <si>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</si>
  <si>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</si>
  <si>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</si>
  <si>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</si>
  <si>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</si>
  <si>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</si>
  <si>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</si>
  <si>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</si>
  <si>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</si>
  <si>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</si>
  <si>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</si>
  <si>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</si>
  <si>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</si>
  <si>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</si>
  <si>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</si>
  <si>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</si>
  <si>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</si>
  <si>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</si>
  <si>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</si>
  <si>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</si>
  <si>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</si>
  <si>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</si>
  <si>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</si>
  <si>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</si>
  <si>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</si>
  <si>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</si>
  <si>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</si>
  <si>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</si>
  <si>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</si>
  <si>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</si>
  <si>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</si>
  <si>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</si>
  <si>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</si>
  <si>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</si>
  <si>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</si>
  <si>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</si>
  <si>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</si>
  <si>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</si>
  <si>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</si>
  <si>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</si>
  <si>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</si>
  <si>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</si>
  <si>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</si>
  <si>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</si>
  <si>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</si>
  <si>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</si>
  <si>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</si>
  <si>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</si>
  <si>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</si>
  <si>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</si>
  <si>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</si>
  <si>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</si>
  <si>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</si>
  <si>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</si>
  <si>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</si>
  <si>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</si>
  <si>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</si>
  <si>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</si>
  <si>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</si>
  <si>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</si>
  <si>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</si>
  <si>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</si>
  <si>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</si>
  <si>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</si>
  <si>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</si>
  <si>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</si>
  <si>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</si>
  <si>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</si>
  <si>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</si>
  <si>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</si>
  <si>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</si>
  <si>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</si>
  <si>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</si>
  <si>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</si>
  <si>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</si>
  <si>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</si>
  <si>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</si>
  <si>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</si>
  <si>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</si>
  <si>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</si>
  <si>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</si>
  <si>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</si>
  <si>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</si>
  <si>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</si>
  <si>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</si>
  <si>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</si>
  <si>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</si>
  <si>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</si>
  <si>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</si>
  <si>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</si>
  <si>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</si>
  <si>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</si>
  <si>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</si>
  <si>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</si>
  <si>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</si>
  <si>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</si>
  <si>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</si>
  <si>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</si>
  <si>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</si>
  <si>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</si>
  <si>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</si>
  <si>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</si>
  <si>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</si>
  <si>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</si>
  <si>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</si>
  <si>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</si>
  <si>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</si>
  <si>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</si>
  <si>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</si>
  <si>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</si>
  <si>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</si>
  <si>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</si>
  <si>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</si>
  <si>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</si>
  <si>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</si>
  <si>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</si>
  <si>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</si>
  <si>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</si>
  <si>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</si>
  <si>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</si>
  <si>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</si>
  <si>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</si>
  <si>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</si>
  <si>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</si>
  <si>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</si>
  <si>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</si>
  <si>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</si>
  <si>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</si>
  <si>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</si>
  <si>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</si>
  <si>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</si>
  <si>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</si>
  <si>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</si>
  <si>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</si>
  <si>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</si>
  <si>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</si>
  <si>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</si>
  <si>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</si>
  <si>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</si>
  <si>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</si>
  <si>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</si>
  <si>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</si>
  <si>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</si>
  <si>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</si>
  <si>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</si>
  <si>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</si>
  <si>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</si>
  <si>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</si>
  <si>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</si>
  <si>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</si>
  <si>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</si>
  <si>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</si>
  <si>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</si>
  <si>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</si>
  <si>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</si>
  <si>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</si>
  <si>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</si>
  <si>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</si>
  <si>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</si>
  <si>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</si>
  <si>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</si>
  <si>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</si>
  <si>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</si>
  <si>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</si>
  <si>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</si>
  <si>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</si>
  <si>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</si>
  <si>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</si>
  <si>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</si>
  <si>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</si>
  <si>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</si>
  <si>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</si>
  <si>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</si>
  <si>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</si>
  <si>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</si>
  <si>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</si>
  <si>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</si>
  <si>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</si>
  <si>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</si>
  <si>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</si>
  <si>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</si>
  <si>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</si>
  <si>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</si>
  <si>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</si>
  <si>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</si>
  <si>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</si>
  <si>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</si>
  <si>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</si>
  <si>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</si>
  <si>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</si>
  <si>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</si>
  <si>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</si>
  <si>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</si>
  <si>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</si>
  <si>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</si>
  <si>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</si>
  <si>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</si>
  <si>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</si>
  <si>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</si>
  <si>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</si>
  <si>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</si>
  <si>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</si>
  <si>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</si>
  <si>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</si>
  <si>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</si>
  <si>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</si>
  <si>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</si>
  <si>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</si>
  <si>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</si>
  <si>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</si>
  <si>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</si>
  <si>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</si>
  <si>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</si>
  <si>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</si>
  <si>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</si>
  <si>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</si>
  <si>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</si>
  <si>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</si>
  <si>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</si>
  <si>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</si>
  <si>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</si>
  <si>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</si>
  <si>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</si>
  <si>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</si>
  <si>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</si>
  <si>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</si>
  <si>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</si>
  <si>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</si>
  <si>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</si>
  <si>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</si>
  <si>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</si>
  <si>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</si>
  <si>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</si>
  <si>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</si>
  <si>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</si>
  <si>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</si>
  <si>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</si>
  <si>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</si>
  <si>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</si>
  <si>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</si>
  <si>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</si>
  <si>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</si>
  <si>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</si>
  <si>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</si>
  <si>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</si>
  <si>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</si>
  <si>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</si>
  <si>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</si>
  <si>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</si>
  <si>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</si>
  <si>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</si>
  <si>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</si>
  <si>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</si>
  <si>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</si>
  <si>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</si>
  <si>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</si>
  <si>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</si>
  <si>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</si>
  <si>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</si>
  <si>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</si>
  <si>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</si>
  <si>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</si>
  <si>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</si>
  <si>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</si>
  <si>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</si>
  <si>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</si>
  <si>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</si>
  <si>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</si>
  <si>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</si>
  <si>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</si>
  <si>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</si>
  <si>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</si>
  <si>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</si>
  <si>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</si>
  <si>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</si>
  <si>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</si>
  <si>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</si>
  <si>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</si>
  <si>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</si>
  <si>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</si>
  <si>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</si>
  <si>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</si>
  <si>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</si>
  <si>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</si>
  <si>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</si>
  <si>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</si>
  <si>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</si>
  <si>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</si>
  <si>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</si>
  <si>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</si>
  <si>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</si>
  <si>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</si>
  <si>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</si>
  <si>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</si>
  <si>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</si>
  <si>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</si>
  <si>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</si>
  <si>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</si>
  <si>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</si>
  <si>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</si>
  <si>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</si>
  <si>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</si>
  <si>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</si>
  <si>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</si>
  <si>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</si>
  <si>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</si>
  <si>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</si>
  <si>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</si>
  <si>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</si>
  <si>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</si>
  <si>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</si>
  <si>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</si>
  <si>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</si>
  <si>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</si>
  <si>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</si>
  <si>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</si>
  <si>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</si>
  <si>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</si>
  <si>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</si>
  <si>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</si>
  <si>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</si>
  <si>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</si>
  <si>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</si>
  <si>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</si>
  <si>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</si>
  <si>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</si>
  <si>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</si>
  <si>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</si>
  <si>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</si>
  <si>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</si>
  <si>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</si>
  <si>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</si>
  <si>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</si>
  <si>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</si>
  <si>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</si>
  <si>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</si>
  <si>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</si>
  <si>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</si>
  <si>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</si>
  <si>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</si>
  <si>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</si>
  <si>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</si>
  <si>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</si>
  <si>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</si>
  <si>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</si>
  <si>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</si>
  <si>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</si>
  <si>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</si>
  <si>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</si>
  <si>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</si>
  <si>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</si>
  <si>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</si>
  <si>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</si>
  <si>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</si>
  <si>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</si>
  <si>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</si>
  <si>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</si>
  <si>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</si>
  <si>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</si>
  <si>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</si>
  <si>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</si>
  <si>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</si>
  <si>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</si>
  <si>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</si>
  <si>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</si>
  <si>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</si>
  <si>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</si>
  <si>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</si>
  <si>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</si>
  <si>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</si>
  <si>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</si>
  <si>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</si>
  <si>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</si>
  <si>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</si>
  <si>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</si>
  <si>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</si>
  <si>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</si>
  <si>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</si>
  <si>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</si>
  <si>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</si>
  <si>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</si>
  <si>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</si>
  <si>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</si>
  <si>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</si>
  <si>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</si>
  <si>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</si>
  <si>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</si>
  <si>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</si>
  <si>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</si>
  <si>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</si>
  <si>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</si>
  <si>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</si>
  <si>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</si>
  <si>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</si>
  <si>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</si>
  <si>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</si>
  <si>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</si>
  <si>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</si>
  <si>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</si>
  <si>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</si>
  <si>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</si>
  <si>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</si>
  <si>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</si>
  <si>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</si>
  <si>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</si>
  <si>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</si>
  <si>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</si>
  <si>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</si>
  <si>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</si>
  <si>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</si>
  <si>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</si>
  <si>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</si>
  <si>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</si>
  <si>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</si>
  <si>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</si>
  <si>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</si>
  <si>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</si>
  <si>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</si>
  <si>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</si>
  <si>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</si>
  <si>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</si>
  <si>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</si>
  <si>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</si>
  <si>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</si>
  <si>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</si>
  <si>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</si>
  <si>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</si>
  <si>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</si>
  <si>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</si>
  <si>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</si>
  <si>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</si>
  <si>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</si>
  <si>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</si>
  <si>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</si>
  <si>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</si>
  <si>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</si>
  <si>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</si>
  <si>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</si>
  <si>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</si>
  <si>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</si>
  <si>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</si>
  <si>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</si>
  <si>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</si>
  <si>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</si>
  <si>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</si>
  <si>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</si>
  <si>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</si>
  <si>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</si>
  <si>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</si>
  <si>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</si>
  <si>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</si>
  <si>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</si>
  <si>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</si>
  <si>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</si>
  <si>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</si>
  <si>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</si>
  <si>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</si>
  <si>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</si>
  <si>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</si>
  <si>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</si>
  <si>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</si>
  <si>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</si>
  <si>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</si>
  <si>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</si>
  <si>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</si>
  <si>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</si>
  <si>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</si>
  <si>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</si>
  <si>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</si>
  <si>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</si>
  <si>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</si>
  <si>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</si>
  <si>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</si>
  <si>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</si>
  <si>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</si>
  <si>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</si>
  <si>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</si>
  <si>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</si>
  <si>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</si>
  <si>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</si>
  <si>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</si>
  <si>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</si>
  <si>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</si>
  <si>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</si>
  <si>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</si>
  <si>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</si>
  <si>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</si>
  <si>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</si>
  <si>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</si>
  <si>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</si>
  <si>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</si>
  <si>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</si>
  <si>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</si>
  <si>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</si>
  <si>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</si>
  <si>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</si>
  <si>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</si>
  <si>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</si>
  <si>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</si>
  <si>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</si>
  <si>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</si>
  <si>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</si>
  <si>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</si>
  <si>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</si>
  <si>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</si>
  <si>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</si>
  <si>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</si>
  <si>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</si>
  <si>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</si>
  <si>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</si>
  <si>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</si>
  <si>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</si>
  <si>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</si>
  <si>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</si>
  <si>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</si>
  <si>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</si>
  <si>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</si>
  <si>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</si>
  <si>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</si>
  <si>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</si>
  <si>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</si>
  <si>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</si>
  <si>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</si>
  <si>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</si>
  <si>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</si>
  <si>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</si>
  <si>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</si>
  <si>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</si>
  <si>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</si>
  <si>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</si>
  <si>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</si>
  <si>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</si>
  <si>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</si>
  <si>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</si>
  <si>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</si>
  <si>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</si>
  <si>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</si>
  <si>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</si>
  <si>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</si>
  <si>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</si>
  <si>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</si>
  <si>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</si>
  <si>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</si>
  <si>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</si>
  <si>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</si>
  <si>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</si>
  <si>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</si>
  <si>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</si>
  <si>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</si>
  <si>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</si>
  <si>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</si>
  <si>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</si>
  <si>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</si>
  <si>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</si>
  <si>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</si>
  <si>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</si>
  <si>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</si>
  <si>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</si>
  <si>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</si>
  <si>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</si>
  <si>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</si>
  <si>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</si>
  <si>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</si>
  <si>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</si>
  <si>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</si>
  <si>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</si>
  <si>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</si>
  <si>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</si>
  <si>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</si>
  <si>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</si>
  <si>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</si>
  <si>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</si>
  <si>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</si>
  <si>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</si>
  <si>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</si>
  <si>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</si>
  <si>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</si>
  <si>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</si>
  <si>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</si>
  <si>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</si>
  <si>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</si>
  <si>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</si>
  <si>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</si>
  <si>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</si>
  <si>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</si>
  <si>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</si>
  <si>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</si>
  <si>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</si>
  <si>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</si>
  <si>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</si>
  <si>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</si>
  <si>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</si>
  <si>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</si>
  <si>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</si>
  <si>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</si>
  <si>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</si>
  <si>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</si>
  <si>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</si>
  <si>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</si>
  <si>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</si>
  <si>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</si>
  <si>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</si>
  <si>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</si>
  <si>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</si>
  <si>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</si>
  <si>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</si>
  <si>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</si>
  <si>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</si>
  <si>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</si>
  <si>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</si>
  <si>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</si>
  <si>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</si>
  <si>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</si>
  <si>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</si>
  <si>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</si>
  <si>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</si>
  <si>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</si>
  <si>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</si>
  <si>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</si>
  <si>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</si>
  <si>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</si>
  <si>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</si>
  <si>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</si>
  <si>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</si>
  <si>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</si>
  <si>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</si>
  <si>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</si>
  <si>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</si>
  <si>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</si>
  <si>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</si>
  <si>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</si>
  <si>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</si>
  <si>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</si>
  <si>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</si>
  <si>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</si>
  <si>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</si>
  <si>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</si>
  <si>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</si>
  <si>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</si>
  <si>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</si>
  <si>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</si>
  <si>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</si>
  <si>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</si>
  <si>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</si>
  <si>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</si>
  <si>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</si>
  <si>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</si>
  <si>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</si>
  <si>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</si>
  <si>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</si>
  <si>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</si>
  <si>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</si>
  <si>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</si>
  <si>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</si>
  <si>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</si>
  <si>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</si>
  <si>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</si>
  <si>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</si>
  <si>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</si>
  <si>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</si>
  <si>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</si>
  <si>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</si>
  <si>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</si>
  <si>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</si>
  <si>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</si>
  <si>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</si>
  <si>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</si>
  <si>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</si>
  <si>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</si>
  <si>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</si>
  <si>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</si>
  <si>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</si>
  <si>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</si>
  <si>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</si>
  <si>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</si>
  <si>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</si>
  <si>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</si>
  <si>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</si>
  <si>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</si>
  <si>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</si>
  <si>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</si>
  <si>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</si>
  <si>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</si>
  <si>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</si>
  <si>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</si>
  <si>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</si>
  <si>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</si>
  <si>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</si>
  <si>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</si>
  <si>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</si>
  <si>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</si>
  <si>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</si>
  <si>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</si>
  <si>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</si>
  <si>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</si>
  <si>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</si>
  <si>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</si>
  <si>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</si>
  <si>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</si>
  <si>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</si>
  <si>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</si>
  <si>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</si>
  <si>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</si>
  <si>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</si>
  <si>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</si>
  <si>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</si>
  <si>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</si>
  <si>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</si>
  <si>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</si>
  <si>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</si>
  <si>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</si>
  <si>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</si>
  <si>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</si>
  <si>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</si>
  <si>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</si>
  <si>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</si>
  <si>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</si>
  <si>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</si>
  <si>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</si>
  <si>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</si>
  <si>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</si>
  <si>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</si>
  <si>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</si>
  <si>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</si>
  <si>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</si>
  <si>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</si>
  <si>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</si>
  <si>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</si>
  <si>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</si>
  <si>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</si>
  <si>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</si>
  <si>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</si>
  <si>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</si>
  <si>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</si>
  <si>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</si>
  <si>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</si>
  <si>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</si>
  <si>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</si>
  <si>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</si>
  <si>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</si>
  <si>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</si>
  <si>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</si>
  <si>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</si>
  <si>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</si>
  <si>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</si>
  <si>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</si>
  <si>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</si>
  <si>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</si>
  <si>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</si>
  <si>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</si>
  <si>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</si>
  <si>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</si>
  <si>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</si>
  <si>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</si>
  <si>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</si>
  <si>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</si>
  <si>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</si>
  <si>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</si>
  <si>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</si>
  <si>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</si>
  <si>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</si>
  <si>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</si>
  <si>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</si>
  <si>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</si>
  <si>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</si>
  <si>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</si>
  <si>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</si>
  <si>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</si>
  <si>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</si>
  <si>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</si>
  <si>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</si>
  <si>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</si>
  <si>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</si>
  <si>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</si>
  <si>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</si>
  <si>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</si>
  <si>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</si>
  <si>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</si>
  <si>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</si>
  <si>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</si>
  <si>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</si>
  <si>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</si>
  <si>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</si>
  <si>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</si>
  <si>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</si>
  <si>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</si>
  <si>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</si>
  <si>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</si>
  <si>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</si>
  <si>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</si>
  <si>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</si>
  <si>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</si>
  <si>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</si>
  <si>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</si>
  <si>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</si>
  <si>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</si>
  <si>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</si>
  <si>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</si>
  <si>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</si>
  <si>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</si>
  <si>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</si>
  <si>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</si>
  <si>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</si>
  <si>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</si>
  <si>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</si>
  <si>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</si>
  <si>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</si>
  <si>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</si>
  <si>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</si>
  <si>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</si>
  <si>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</si>
  <si>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</si>
  <si>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</si>
  <si>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</si>
  <si>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</si>
  <si>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</si>
  <si>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</si>
  <si>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</si>
  <si>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</si>
  <si>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</si>
  <si>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</si>
  <si>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</si>
  <si>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</si>
  <si>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</si>
  <si>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</si>
  <si>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</si>
  <si>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</si>
  <si>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</si>
  <si>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</si>
  <si>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</si>
  <si>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</si>
  <si>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</si>
  <si>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</si>
  <si>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</si>
  <si>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</si>
  <si>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</si>
  <si>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</si>
  <si>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</si>
  <si>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</si>
  <si>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</si>
  <si>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</si>
  <si>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</si>
  <si>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</si>
  <si>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</si>
  <si>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</si>
  <si>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</si>
  <si>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</si>
  <si>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</si>
  <si>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</si>
  <si>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</si>
  <si>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</si>
  <si>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</si>
  <si>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</si>
  <si>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</si>
  <si>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</si>
  <si>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</si>
  <si>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</si>
  <si>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</si>
  <si>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</si>
  <si>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</si>
  <si>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</si>
  <si>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</si>
  <si>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</si>
  <si>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</si>
  <si>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</si>
  <si>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</si>
  <si>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</si>
  <si>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</si>
  <si>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</si>
  <si>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</si>
  <si>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</si>
  <si>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</si>
  <si>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</si>
  <si>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</si>
  <si>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</si>
  <si>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</si>
  <si>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</si>
  <si>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</si>
  <si>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</si>
  <si>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</si>
  <si>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</si>
  <si>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</si>
  <si>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</si>
  <si>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</si>
  <si>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</si>
  <si>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</si>
  <si>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</si>
  <si>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</si>
  <si>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</si>
  <si>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</si>
  <si>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</si>
  <si>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</si>
  <si>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</si>
  <si>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</si>
  <si>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</si>
  <si>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</si>
  <si>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</si>
  <si>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</si>
  <si>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</si>
  <si>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</si>
  <si>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</si>
  <si>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</si>
  <si>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</si>
  <si>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</si>
  <si>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</si>
  <si>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</si>
  <si>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</si>
  <si>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</si>
  <si>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</si>
  <si>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</si>
  <si>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</si>
  <si>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</si>
  <si>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</si>
  <si>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</si>
  <si>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</si>
  <si>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</si>
  <si>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</si>
  <si>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</si>
  <si>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</si>
  <si>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</si>
  <si>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</si>
  <si>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</si>
  <si>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</si>
  <si>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</si>
  <si>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</si>
  <si>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</si>
  <si>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</si>
  <si>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</si>
  <si>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</si>
  <si>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</si>
  <si>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</si>
  <si>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</si>
  <si>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</si>
  <si>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</si>
  <si>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</si>
  <si>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</si>
  <si>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</si>
  <si>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</si>
  <si>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</si>
  <si>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</si>
  <si>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</si>
  <si>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</si>
  <si>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</si>
  <si>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</si>
  <si>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</si>
  <si>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</si>
  <si>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</si>
  <si>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</si>
  <si>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</si>
  <si>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</si>
  <si>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</si>
  <si>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</si>
  <si>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</si>
  <si>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</si>
  <si>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</si>
  <si>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</si>
  <si>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</si>
  <si>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</si>
  <si>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</si>
  <si>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</si>
  <si>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</si>
  <si>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</si>
  <si>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</si>
  <si>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</si>
  <si>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</si>
  <si>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</si>
  <si>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</si>
  <si>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</si>
  <si>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</si>
  <si>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</si>
  <si>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</si>
  <si>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</si>
  <si>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</si>
  <si>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</si>
  <si>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</si>
  <si>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</si>
  <si>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</si>
  <si>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</si>
  <si>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</si>
  <si>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</si>
  <si>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</si>
  <si>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</si>
  <si>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</si>
  <si>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</si>
  <si>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</si>
  <si>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</si>
  <si>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</si>
  <si>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</si>
  <si>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</si>
  <si>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</si>
  <si>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</si>
  <si>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</si>
  <si>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</si>
  <si>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</si>
  <si>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</si>
  <si>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</si>
  <si>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</si>
  <si>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</si>
  <si>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</si>
  <si>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</si>
  <si>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</si>
  <si>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</si>
  <si>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</si>
  <si>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</si>
  <si>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</si>
  <si>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</si>
  <si>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</si>
  <si>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</si>
  <si>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</si>
  <si>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</si>
  <si>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</si>
  <si>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</si>
  <si>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</si>
  <si>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</si>
  <si>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</si>
  <si>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</si>
  <si>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</si>
  <si>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</si>
  <si>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</si>
  <si>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</si>
  <si>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</si>
  <si>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</si>
  <si>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</si>
  <si>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</si>
  <si>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</si>
  <si>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</si>
  <si>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</si>
  <si>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</si>
  <si>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</si>
  <si>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</si>
  <si>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</si>
  <si>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</si>
  <si>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</si>
  <si>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</si>
  <si>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</si>
  <si>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</si>
  <si>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</si>
  <si>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</si>
  <si>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</si>
  <si>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</si>
  <si>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</si>
  <si>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</si>
  <si>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</si>
  <si>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</si>
  <si>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</si>
  <si>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</si>
  <si>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</si>
  <si>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</si>
  <si>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</si>
  <si>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</si>
  <si>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</si>
  <si>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</si>
  <si>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</si>
  <si>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</si>
  <si>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</si>
  <si>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</si>
  <si>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</si>
  <si>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</si>
  <si>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</si>
  <si>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</si>
  <si>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</si>
  <si>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</si>
  <si>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</si>
  <si>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</si>
  <si>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</si>
  <si>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</si>
  <si>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</si>
  <si>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</si>
  <si>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</si>
  <si>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</si>
  <si>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</si>
  <si>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</si>
  <si>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</si>
  <si>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</si>
  <si>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</si>
  <si>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</si>
  <si>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</si>
  <si>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</si>
  <si>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</si>
  <si>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</si>
  <si>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</si>
  <si>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</si>
  <si>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</si>
  <si>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</si>
  <si>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</si>
  <si>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</si>
  <si>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</si>
  <si>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</si>
  <si>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</si>
  <si>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</si>
  <si>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</si>
  <si>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</si>
  <si>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</si>
  <si>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</si>
  <si>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</si>
  <si>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</si>
  <si>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</si>
  <si>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</si>
  <si>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</si>
  <si>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</si>
  <si>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</si>
  <si>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</si>
  <si>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</si>
  <si>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</si>
  <si>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</si>
  <si>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</si>
  <si>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</si>
  <si>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</si>
  <si>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</si>
  <si>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</si>
  <si>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</si>
  <si>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</si>
  <si>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</si>
  <si>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</si>
  <si>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</si>
  <si>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</si>
  <si>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</si>
  <si>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</si>
  <si>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</si>
  <si>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</si>
  <si>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</si>
  <si>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</si>
  <si>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</si>
  <si>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</si>
  <si>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</si>
  <si>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</si>
  <si>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</si>
  <si>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</si>
  <si>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</si>
  <si>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</si>
  <si>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</si>
  <si>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</si>
  <si>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</si>
  <si>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</si>
  <si>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</si>
  <si>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</si>
  <si>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</si>
  <si>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</si>
  <si>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</si>
  <si>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</si>
  <si>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</si>
  <si>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</si>
  <si>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</si>
  <si>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</si>
  <si>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</si>
  <si>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</si>
  <si>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</si>
  <si>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</si>
  <si>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</si>
  <si>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</si>
  <si>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</si>
  <si>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</si>
  <si>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</si>
  <si>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</si>
  <si>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</si>
  <si>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</si>
  <si>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</si>
  <si>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</si>
  <si>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</si>
  <si>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</si>
  <si>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</si>
  <si>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</si>
  <si>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</si>
  <si>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</si>
  <si>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</si>
  <si>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</si>
  <si>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</si>
  <si>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</si>
  <si>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</si>
  <si>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</si>
  <si>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</si>
  <si>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</si>
  <si>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</si>
  <si>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</si>
  <si>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</si>
  <si>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</si>
  <si>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</si>
  <si>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</si>
  <si>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</si>
  <si>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</si>
  <si>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</si>
  <si>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</si>
  <si>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</si>
  <si>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</si>
  <si>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</si>
  <si>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</si>
  <si>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</si>
  <si>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</si>
  <si>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</si>
  <si>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</si>
  <si>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</si>
  <si>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</si>
  <si>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</si>
  <si>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</si>
  <si>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</si>
  <si>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</si>
  <si>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</si>
  <si>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</si>
  <si>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</si>
  <si>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</si>
  <si>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</si>
  <si>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</si>
  <si>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</si>
  <si>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</si>
  <si>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</si>
  <si>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</si>
  <si>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</si>
  <si>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</si>
  <si>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</si>
  <si>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</si>
  <si>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</si>
  <si>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</si>
  <si>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</si>
  <si>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</si>
  <si>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</si>
  <si>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</si>
  <si>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</si>
  <si>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</si>
  <si>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</si>
  <si>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</si>
  <si>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</si>
  <si>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</si>
  <si>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</si>
  <si>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</si>
  <si>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</si>
  <si>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</si>
  <si>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</si>
  <si>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</si>
  <si>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</si>
  <si>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</si>
  <si>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</si>
  <si>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</si>
  <si>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</si>
  <si>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</si>
  <si>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</si>
  <si>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</si>
  <si>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</si>
  <si>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</si>
  <si>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</si>
  <si>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</si>
  <si>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</si>
  <si>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</si>
  <si>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</si>
  <si>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</si>
  <si>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</si>
  <si>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</si>
  <si>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</si>
  <si>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</si>
  <si>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</si>
  <si>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</si>
  <si>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</si>
  <si>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</si>
  <si>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</si>
  <si>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</si>
  <si>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</si>
  <si>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</si>
  <si>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</si>
  <si>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</si>
  <si>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</si>
  <si>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</si>
  <si>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</si>
  <si>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</si>
  <si>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</si>
  <si>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</si>
  <si>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</si>
  <si>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</si>
  <si>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</si>
  <si>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</si>
  <si>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</si>
  <si>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</si>
  <si>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</si>
  <si>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</si>
  <si>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</si>
  <si>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</si>
  <si>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</si>
  <si>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</si>
  <si>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</si>
  <si>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</si>
  <si>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</si>
  <si>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</si>
  <si>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</si>
  <si>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</si>
  <si>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</si>
  <si>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</si>
  <si>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</si>
  <si>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</si>
  <si>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</si>
  <si>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</si>
  <si>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</si>
  <si>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</si>
  <si>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</si>
  <si>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</si>
  <si>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</si>
  <si>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</si>
  <si>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</si>
  <si>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</si>
  <si>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</si>
  <si>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</si>
  <si>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</si>
  <si>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</si>
  <si>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</si>
  <si>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</si>
  <si>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</si>
  <si>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</si>
  <si>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</si>
  <si>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</si>
  <si>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</si>
  <si>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</si>
  <si>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</si>
  <si>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</si>
  <si>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</si>
  <si>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</si>
  <si>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</si>
  <si>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</si>
  <si>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</si>
  <si>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</si>
  <si>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</si>
  <si>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</si>
  <si>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</si>
  <si>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</si>
  <si>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</si>
  <si>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</si>
  <si>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</si>
  <si>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</si>
  <si>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</si>
  <si>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</si>
  <si>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</si>
  <si>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</si>
  <si>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</si>
  <si>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</si>
  <si>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</si>
  <si>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</si>
  <si>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</si>
  <si>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</si>
  <si>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</si>
  <si>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</si>
  <si>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</si>
  <si>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</si>
  <si>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</si>
  <si>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</si>
  <si>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</si>
  <si>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</si>
  <si>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</si>
  <si>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</si>
  <si>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</si>
  <si>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</si>
  <si>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</si>
  <si>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</si>
  <si>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</si>
  <si>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</si>
  <si>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</si>
  <si>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</si>
  <si>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</si>
  <si>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</si>
  <si>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</si>
  <si>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</si>
  <si>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</si>
  <si>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</si>
  <si>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</si>
  <si>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</si>
  <si>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</si>
  <si>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</si>
  <si>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</si>
  <si>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</si>
  <si>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</si>
  <si>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</si>
  <si>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</si>
  <si>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</si>
  <si>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</si>
  <si>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</si>
  <si>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</si>
  <si>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</si>
  <si>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</si>
  <si>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</si>
  <si>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</si>
  <si>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</si>
  <si>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</si>
  <si>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</si>
  <si>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</si>
  <si>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</si>
  <si>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</si>
  <si>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</si>
  <si>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</si>
  <si>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</si>
  <si>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</si>
  <si>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</si>
  <si>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</si>
  <si>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</si>
  <si>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</si>
  <si>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</si>
  <si>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</si>
  <si>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</si>
  <si>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</si>
  <si>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</si>
  <si>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</si>
  <si>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</si>
  <si>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</si>
  <si>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</si>
  <si>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</si>
  <si>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</si>
  <si>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</si>
  <si>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</si>
  <si>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</si>
  <si>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</si>
  <si>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</si>
  <si>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</si>
  <si>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</si>
  <si>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</si>
  <si>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</si>
  <si>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</si>
  <si>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</si>
  <si>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</si>
  <si>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</si>
  <si>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</si>
  <si>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</si>
  <si>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</si>
  <si>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</si>
  <si>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</si>
  <si>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</si>
  <si>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</si>
  <si>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</si>
  <si>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</si>
  <si>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</si>
  <si>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</si>
  <si>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</si>
  <si>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</si>
  <si>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</si>
  <si>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</si>
  <si>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</si>
  <si>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</si>
  <si>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</si>
  <si>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</si>
  <si>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</si>
  <si>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</si>
  <si>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</si>
  <si>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</si>
  <si>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</si>
  <si>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</si>
  <si>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</si>
  <si>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</si>
  <si>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</si>
  <si>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</si>
  <si>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</si>
  <si>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</si>
  <si>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</si>
  <si>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</si>
  <si>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</si>
  <si>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</si>
  <si>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</si>
  <si>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</si>
  <si>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</si>
  <si>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</si>
  <si>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</si>
  <si>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</si>
  <si>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</si>
  <si>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</si>
  <si>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</si>
  <si>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</si>
  <si>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</si>
  <si>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</si>
  <si>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</si>
  <si>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</si>
  <si>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</si>
  <si>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</si>
  <si>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</si>
  <si>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</si>
  <si>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</si>
  <si>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</si>
  <si>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</si>
  <si>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</si>
  <si>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</si>
  <si>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</si>
  <si>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</si>
  <si>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</si>
  <si>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</si>
  <si>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</si>
  <si>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</si>
  <si>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</si>
  <si>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</si>
  <si>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</si>
  <si>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</si>
  <si>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</si>
  <si>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</si>
  <si>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</si>
  <si>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</si>
  <si>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</si>
  <si>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</si>
  <si>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</si>
  <si>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</si>
  <si>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</si>
  <si>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</si>
  <si>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</si>
  <si>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</si>
  <si>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</si>
  <si>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</si>
  <si>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</si>
  <si>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</si>
  <si>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</si>
  <si>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</si>
  <si>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</si>
  <si>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</si>
  <si>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</si>
  <si>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</si>
  <si>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</si>
  <si>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</si>
  <si>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</si>
  <si>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</si>
  <si>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</si>
  <si>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</si>
  <si>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</si>
  <si>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</si>
  <si>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</si>
  <si>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</si>
  <si>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</si>
  <si>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</si>
  <si>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</si>
  <si>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</si>
  <si>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</si>
  <si>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</si>
  <si>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</si>
  <si>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</si>
  <si>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</si>
  <si>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</si>
  <si>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</si>
  <si>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</si>
  <si>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</si>
  <si>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</si>
  <si>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</si>
  <si>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</si>
  <si>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</si>
  <si>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</si>
  <si>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</si>
  <si>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</si>
  <si>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</si>
  <si>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</si>
  <si>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</si>
  <si>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</si>
  <si>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</si>
  <si>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</si>
  <si>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</si>
  <si>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</si>
  <si>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</si>
  <si>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</si>
  <si>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</si>
  <si>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</si>
  <si>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</si>
  <si>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</si>
  <si>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</si>
  <si>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</si>
  <si>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</si>
  <si>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</si>
  <si>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</si>
  <si>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</si>
  <si>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</si>
  <si>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</si>
  <si>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</si>
  <si>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</si>
  <si>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</si>
  <si>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</si>
  <si>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</si>
  <si>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</si>
  <si>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</si>
  <si>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</si>
  <si>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</si>
  <si>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</si>
  <si>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</si>
  <si>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</si>
  <si>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</si>
  <si>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</si>
  <si>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</si>
  <si>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</si>
  <si>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</si>
  <si>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</si>
  <si>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</si>
  <si>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</si>
  <si>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</si>
  <si>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</si>
  <si>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</si>
  <si>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</si>
  <si>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</si>
  <si>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</si>
  <si>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</si>
  <si>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</si>
  <si>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</si>
  <si>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</si>
  <si>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</si>
  <si>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</si>
  <si>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</si>
  <si>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</si>
  <si>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</si>
  <si>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</si>
  <si>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</si>
  <si>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</si>
  <si>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</si>
  <si>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</si>
  <si>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</si>
  <si>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</si>
  <si>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</si>
  <si>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</si>
  <si>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</si>
  <si>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</si>
  <si>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</si>
  <si>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</si>
  <si>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</si>
  <si>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</si>
  <si>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</si>
  <si>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</si>
  <si>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</si>
  <si>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</si>
  <si>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</si>
  <si>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</si>
  <si>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</si>
  <si>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</si>
  <si>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</si>
  <si>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</si>
  <si>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</si>
  <si>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</si>
  <si>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</si>
  <si>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</si>
  <si>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</si>
  <si>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</si>
  <si>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</si>
  <si>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</si>
  <si>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</si>
  <si>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</si>
  <si>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</si>
  <si>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</si>
  <si>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</si>
  <si>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</si>
  <si>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</si>
  <si>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</si>
  <si>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</si>
  <si>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</si>
  <si>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</si>
  <si>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</si>
  <si>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</si>
  <si>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</si>
  <si>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</si>
  <si>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</si>
  <si>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</si>
  <si>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</si>
  <si>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</si>
  <si>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</si>
  <si>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</si>
  <si>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</si>
  <si>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</si>
  <si>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</si>
  <si>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</si>
  <si>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</si>
  <si>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</si>
  <si>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</si>
  <si>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</si>
  <si>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</si>
  <si>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</si>
  <si>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</si>
  <si>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</si>
  <si>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</si>
  <si>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</si>
  <si>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</si>
  <si>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</si>
  <si>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</si>
  <si>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</si>
  <si>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</si>
  <si>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</si>
  <si>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</si>
  <si>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</si>
  <si>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</si>
  <si>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</si>
  <si>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</si>
  <si>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</si>
  <si>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</si>
  <si>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</si>
  <si>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</si>
  <si>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</si>
  <si>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</si>
  <si>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</si>
  <si>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</si>
  <si>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</si>
  <si>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</si>
  <si>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</si>
  <si>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</si>
  <si>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</si>
  <si>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</si>
  <si>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</si>
  <si>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</si>
  <si>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</si>
  <si>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</si>
  <si>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</si>
  <si>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</si>
  <si>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</si>
  <si>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</si>
  <si>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</si>
  <si>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</si>
  <si>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</si>
  <si>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</si>
  <si>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</si>
  <si>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</si>
  <si>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</si>
  <si>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</si>
  <si>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</si>
  <si>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</si>
  <si>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</si>
  <si>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</si>
  <si>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</si>
  <si>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</si>
  <si>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</si>
  <si>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</si>
  <si>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</si>
  <si>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</si>
  <si>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</si>
  <si>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</si>
  <si>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</si>
  <si>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</si>
  <si>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</si>
  <si>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</si>
  <si>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</si>
  <si>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</si>
  <si>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</si>
  <si>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</si>
  <si>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</si>
  <si>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</si>
  <si>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</si>
  <si>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</si>
  <si>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</si>
  <si>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</si>
  <si>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</si>
  <si>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</si>
  <si>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</si>
  <si>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</si>
  <si>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</si>
  <si>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</si>
  <si>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</si>
  <si>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</si>
  <si>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</si>
  <si>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</si>
  <si>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</si>
  <si>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</si>
  <si>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</si>
  <si>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</si>
  <si>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</si>
  <si>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</si>
  <si>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</si>
  <si>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</si>
  <si>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</si>
  <si>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</si>
  <si>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</si>
  <si>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</si>
  <si>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</si>
  <si>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</si>
  <si>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</si>
  <si>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</si>
  <si>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</si>
  <si>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</si>
  <si>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</si>
  <si>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</si>
  <si>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</si>
  <si>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</si>
  <si>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</si>
  <si>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</si>
  <si>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</si>
  <si>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</si>
  <si>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</si>
  <si>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</si>
  <si>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</si>
  <si>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</si>
  <si>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</si>
  <si>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</si>
  <si>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</si>
  <si>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</si>
  <si>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</si>
  <si>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</si>
  <si>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</si>
  <si>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</si>
  <si>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</si>
  <si>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</si>
  <si>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</si>
  <si>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</si>
  <si>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</si>
  <si>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</si>
  <si>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</si>
  <si>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</si>
  <si>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</si>
  <si>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</si>
  <si>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</si>
  <si>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</si>
  <si>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</si>
  <si>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Ship out</t>
  </si>
  <si>
    <t>qty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</si>
  <si>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</si>
  <si>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</si>
  <si>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</si>
  <si>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</si>
  <si>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</si>
  <si>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</si>
  <si>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</si>
  <si>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</si>
  <si>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</si>
  <si>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</si>
  <si>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</si>
  <si>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</si>
  <si>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</si>
  <si>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</si>
  <si>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</si>
  <si>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</si>
  <si>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</si>
  <si>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</si>
  <si>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</si>
  <si>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</si>
  <si>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</si>
  <si>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</si>
  <si>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</si>
  <si>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</si>
  <si>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</si>
  <si>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</si>
  <si>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</si>
  <si>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</si>
  <si>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</si>
  <si>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</si>
  <si>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</si>
  <si>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</si>
  <si>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</si>
  <si>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</si>
  <si>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</si>
  <si>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</si>
  <si>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</si>
  <si>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</si>
  <si>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</si>
  <si>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</si>
  <si>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</si>
  <si>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</si>
  <si>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</si>
  <si>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</si>
  <si>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</si>
  <si>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</si>
  <si>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</si>
  <si>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</si>
  <si>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</si>
  <si>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</si>
  <si>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</si>
  <si>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</si>
  <si>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</si>
  <si>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</si>
  <si>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</si>
  <si>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</si>
  <si>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</si>
  <si>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</si>
  <si>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</si>
  <si>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</si>
  <si>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</si>
  <si>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</si>
  <si>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</si>
  <si>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</si>
  <si>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</si>
  <si>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</si>
  <si>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</si>
  <si>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</si>
  <si>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</si>
  <si>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</si>
  <si>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</si>
  <si>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</si>
  <si>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</si>
  <si>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</si>
  <si>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</si>
  <si>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</si>
  <si>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</si>
  <si>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</si>
  <si>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</si>
  <si>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</si>
  <si>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</si>
  <si>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</si>
  <si>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</si>
  <si>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</si>
  <si>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</si>
  <si>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</si>
  <si>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</si>
  <si>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</si>
  <si>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</si>
  <si>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</si>
  <si>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</si>
  <si>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</si>
  <si>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</si>
  <si>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</si>
  <si>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</si>
  <si>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</si>
  <si>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</si>
  <si>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</si>
  <si>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</si>
  <si>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</si>
  <si>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</si>
  <si>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</si>
  <si>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</si>
  <si>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</si>
  <si>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</si>
  <si>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</si>
  <si>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</si>
  <si>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</si>
  <si>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</si>
  <si>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</si>
  <si>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</si>
  <si>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</si>
  <si>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</si>
  <si>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</si>
  <si>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</si>
  <si>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</si>
  <si>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</si>
  <si>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</si>
  <si>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</si>
  <si>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</si>
  <si>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</si>
  <si>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</si>
  <si>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</si>
  <si>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</si>
  <si>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</si>
  <si>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</si>
  <si>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</si>
  <si>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</si>
  <si>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</si>
  <si>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</si>
  <si>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</si>
  <si>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</si>
  <si>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</si>
  <si>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</si>
  <si>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</si>
  <si>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</si>
  <si>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</si>
  <si>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</si>
  <si>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</si>
  <si>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</si>
  <si>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</si>
  <si>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</si>
  <si>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</si>
  <si>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</si>
  <si>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</si>
  <si>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</si>
  <si>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</si>
  <si>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</si>
  <si>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</si>
  <si>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</si>
  <si>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</si>
  <si>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</si>
  <si>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</si>
  <si>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</si>
  <si>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</si>
  <si>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</si>
  <si>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</si>
  <si>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</si>
  <si>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</si>
  <si>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</si>
  <si>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</si>
  <si>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</si>
  <si>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</si>
  <si>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</si>
  <si>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</si>
  <si>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</si>
  <si>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</si>
  <si>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</si>
  <si>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</si>
  <si>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</si>
  <si>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</si>
  <si>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</si>
  <si>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</si>
  <si>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</si>
  <si>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</si>
  <si>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</si>
  <si>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</si>
  <si>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</si>
  <si>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</si>
  <si>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</si>
  <si>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</si>
  <si>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</si>
  <si>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</si>
  <si>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</si>
  <si>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</si>
  <si>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</si>
  <si>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</si>
  <si>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</si>
  <si>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</si>
  <si>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</si>
  <si>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</si>
  <si>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</si>
  <si>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</si>
  <si>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</si>
  <si>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</si>
  <si>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</si>
  <si>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</si>
  <si>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</si>
  <si>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</si>
  <si>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</si>
  <si>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</si>
  <si>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</si>
  <si>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</si>
  <si>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</si>
  <si>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</si>
  <si>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</si>
  <si>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</si>
  <si>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</si>
  <si>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</si>
  <si>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</si>
  <si>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</si>
  <si>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</si>
  <si>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</si>
  <si>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</si>
  <si>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</si>
  <si>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</si>
  <si>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</si>
  <si>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</si>
  <si>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</si>
  <si>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</si>
  <si>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</si>
  <si>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</si>
  <si>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</si>
  <si>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</si>
  <si>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</si>
  <si>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</si>
  <si>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</si>
  <si>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</si>
  <si>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</si>
  <si>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</si>
  <si>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</si>
  <si>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</si>
  <si>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</si>
  <si>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</si>
  <si>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</si>
  <si>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</si>
  <si>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</si>
  <si>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</si>
  <si>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</si>
  <si>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</si>
  <si>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</si>
  <si>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</si>
  <si>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</si>
  <si>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</si>
  <si>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</si>
  <si>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</si>
  <si>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</si>
  <si>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</si>
  <si>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</si>
  <si>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</si>
  <si>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</si>
  <si>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</si>
  <si>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</si>
  <si>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</si>
  <si>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</si>
  <si>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</si>
  <si>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</si>
  <si>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</si>
  <si>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</si>
  <si>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</si>
  <si>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</si>
  <si>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</si>
  <si>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</si>
  <si>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</si>
  <si>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</si>
  <si>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</si>
  <si>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</si>
  <si>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</si>
  <si>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</si>
  <si>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</si>
  <si>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</si>
  <si>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</si>
  <si>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</si>
  <si>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</si>
  <si>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</si>
  <si>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</si>
  <si>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</si>
  <si>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</si>
  <si>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</si>
  <si>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</si>
  <si>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</si>
  <si>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</si>
  <si>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</si>
  <si>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</si>
  <si>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</si>
  <si>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</si>
  <si>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</si>
  <si>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</si>
  <si>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</si>
  <si>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</si>
  <si>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</si>
  <si>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</si>
  <si>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</si>
  <si>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</si>
  <si>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</si>
  <si>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</si>
  <si>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</si>
  <si>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</si>
  <si>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</si>
  <si>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</si>
  <si>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</si>
  <si>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</si>
  <si>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</si>
  <si>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</si>
  <si>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</si>
  <si>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</si>
  <si>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</si>
  <si>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</si>
  <si>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</si>
  <si>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</si>
  <si>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</si>
  <si>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</si>
  <si>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</si>
  <si>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</si>
  <si>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</si>
  <si>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</si>
  <si>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</si>
  <si>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</si>
  <si>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</si>
  <si>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</si>
  <si>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</si>
  <si>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</si>
  <si>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</si>
  <si>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</si>
  <si>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</si>
  <si>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</si>
  <si>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</si>
  <si>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</si>
  <si>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</si>
  <si>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</si>
  <si>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</si>
  <si>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</si>
  <si>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</si>
  <si>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</si>
  <si>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</si>
  <si>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</si>
  <si>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</si>
  <si>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</si>
  <si>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</si>
  <si>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</si>
  <si>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</si>
  <si>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</si>
  <si>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</si>
  <si>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</si>
  <si>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</si>
  <si>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</si>
  <si>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</si>
  <si>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</si>
  <si>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</si>
  <si>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</si>
  <si>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</si>
  <si>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</si>
  <si>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</si>
  <si>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</si>
  <si>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</si>
  <si>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</si>
  <si>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</si>
  <si>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</si>
  <si>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</si>
  <si>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</si>
  <si>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</si>
  <si>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</si>
  <si>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</si>
  <si>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</si>
  <si>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</si>
  <si>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</si>
  <si>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</si>
  <si>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</si>
  <si>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</si>
  <si>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</si>
  <si>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</si>
  <si>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</si>
  <si>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</si>
  <si>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</si>
  <si>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</si>
  <si>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</si>
  <si>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</si>
  <si>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</si>
  <si>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</si>
  <si>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</si>
  <si>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</si>
  <si>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</si>
  <si>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</si>
  <si>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</si>
  <si>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</si>
  <si>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</si>
  <si>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</si>
  <si>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</si>
  <si>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</si>
  <si>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</si>
  <si>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</si>
  <si>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</si>
  <si>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</si>
  <si>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</si>
  <si>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</si>
  <si>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</si>
  <si>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</si>
  <si>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</si>
  <si>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</si>
  <si>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</si>
  <si>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</si>
  <si>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</si>
  <si>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</si>
  <si>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</si>
  <si>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</si>
  <si>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</si>
  <si>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</si>
  <si>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</si>
  <si>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</si>
  <si>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</si>
  <si>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</si>
  <si>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</si>
  <si>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</si>
  <si>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</si>
  <si>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</si>
  <si>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</si>
  <si>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</si>
  <si>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1024-ES941618S</t>
  </si>
  <si>
    <t>1024-WB941130S PT1</t>
  </si>
  <si>
    <t>1024-WB941130S PT2</t>
  </si>
  <si>
    <t>2576-JB90909556S PT1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</si>
  <si>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</si>
  <si>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</si>
  <si>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</si>
  <si>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</si>
  <si>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</si>
  <si>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</si>
  <si>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</si>
  <si>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</si>
  <si>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</si>
  <si>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</si>
  <si>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</si>
  <si>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</si>
  <si>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</si>
  <si>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</si>
  <si>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</si>
  <si>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</si>
  <si>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</si>
  <si>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</si>
  <si>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</si>
  <si>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</si>
  <si>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</si>
  <si>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</si>
  <si>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</si>
  <si>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</si>
  <si>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</si>
  <si>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</si>
  <si>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</si>
  <si>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</si>
  <si>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</si>
  <si>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</si>
  <si>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</si>
  <si>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</si>
  <si>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</si>
  <si>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</si>
  <si>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</si>
  <si>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</si>
  <si>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</si>
  <si>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</si>
  <si>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</si>
  <si>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</si>
  <si>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</si>
  <si>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</si>
  <si>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</si>
  <si>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</si>
  <si>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</si>
  <si>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</si>
  <si>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</si>
  <si>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</si>
  <si>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</si>
  <si>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</si>
  <si>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</si>
  <si>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</si>
  <si>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</si>
  <si>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</si>
  <si>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</si>
  <si>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</si>
  <si>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</si>
  <si>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</si>
  <si>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</si>
  <si>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</si>
  <si>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</si>
  <si>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</si>
  <si>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</si>
  <si>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</si>
  <si>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</si>
  <si>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</si>
  <si>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</si>
  <si>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</si>
  <si>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</si>
  <si>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</si>
  <si>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</si>
  <si>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</si>
  <si>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</si>
  <si>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</si>
  <si>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</si>
  <si>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</si>
  <si>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</si>
  <si>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</si>
  <si>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</si>
  <si>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</si>
  <si>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</si>
  <si>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</si>
  <si>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</si>
  <si>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</si>
  <si>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</si>
  <si>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</si>
  <si>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 xml:space="preserve">WESCO </t>
  </si>
  <si>
    <t>6217-437348</t>
  </si>
  <si>
    <t>mis-shipped</t>
  </si>
  <si>
    <t>WH eta: 3/30</t>
  </si>
  <si>
    <t>WH eta: 3/29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</si>
  <si>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</si>
  <si>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</si>
  <si>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</si>
  <si>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</si>
  <si>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</si>
  <si>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</si>
  <si>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</si>
  <si>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</si>
  <si>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</si>
  <si>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</si>
  <si>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</si>
  <si>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</si>
  <si>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</si>
  <si>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</si>
  <si>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</si>
  <si>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</si>
  <si>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</si>
  <si>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</si>
  <si>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>HOLD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</si>
  <si>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</si>
  <si>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</si>
  <si>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</si>
  <si>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</si>
  <si>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</si>
  <si>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</si>
  <si>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</si>
  <si>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</si>
  <si>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</si>
  <si>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</si>
  <si>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</si>
  <si>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</si>
  <si>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</si>
  <si>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</si>
  <si>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</si>
  <si>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</si>
  <si>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</si>
  <si>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</si>
  <si>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</si>
  <si>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</si>
  <si>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</si>
  <si>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</si>
  <si>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</si>
  <si>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</si>
  <si>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</si>
  <si>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</si>
  <si>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</si>
  <si>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</si>
  <si>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</si>
  <si>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</si>
  <si>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</si>
  <si>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</si>
  <si>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</si>
  <si>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</si>
  <si>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</si>
  <si>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</si>
  <si>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</si>
  <si>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</si>
  <si>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</si>
  <si>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</si>
  <si>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</si>
  <si>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</si>
  <si>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</si>
  <si>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</si>
  <si>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</si>
  <si>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</si>
  <si>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</si>
  <si>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</si>
  <si>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</si>
  <si>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</si>
  <si>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</si>
  <si>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</si>
  <si>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</si>
  <si>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</si>
  <si>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</si>
  <si>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</si>
  <si>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</si>
  <si>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</si>
  <si>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</si>
  <si>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</si>
  <si>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</si>
  <si>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</si>
  <si>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</si>
  <si>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</si>
  <si>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</si>
  <si>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</si>
  <si>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</si>
  <si>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</si>
  <si>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</si>
  <si>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</si>
  <si>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</si>
  <si>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</si>
  <si>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</si>
  <si>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</si>
  <si>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</si>
  <si>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</si>
  <si>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</si>
  <si>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</si>
  <si>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</si>
  <si>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</si>
  <si>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</si>
  <si>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</si>
  <si>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</si>
  <si>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</si>
  <si>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</si>
  <si>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</si>
  <si>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12BB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</si>
  <si>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</si>
  <si>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</si>
  <si>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</si>
  <si>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</si>
  <si>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</si>
  <si>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</si>
  <si>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</si>
  <si>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</si>
  <si>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</si>
  <si>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</si>
  <si>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</si>
  <si>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</si>
  <si>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</si>
  <si>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</si>
  <si>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</si>
  <si>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</si>
  <si>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</si>
  <si>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</si>
  <si>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</si>
  <si>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</si>
  <si>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</si>
  <si>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</si>
  <si>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</si>
  <si>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</si>
  <si>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</si>
  <si>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</si>
  <si>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</si>
  <si>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</si>
  <si>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</si>
  <si>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</si>
  <si>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</si>
  <si>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</si>
  <si>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</si>
  <si>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PO2038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</si>
  <si>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</si>
  <si>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</si>
  <si>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</si>
  <si>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</si>
  <si>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</si>
  <si>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</si>
  <si>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</si>
  <si>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</si>
  <si>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</si>
  <si>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</si>
  <si>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</si>
  <si>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</si>
  <si>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</si>
  <si>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</si>
  <si>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</si>
  <si>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</si>
  <si>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</si>
  <si>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</si>
  <si>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</si>
  <si>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</si>
  <si>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</si>
  <si>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</si>
  <si>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</si>
  <si>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</si>
  <si>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</si>
  <si>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</si>
  <si>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</si>
  <si>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</si>
  <si>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</si>
  <si>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</si>
  <si>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</si>
  <si>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</si>
  <si>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</si>
  <si>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</si>
  <si>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</si>
  <si>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</si>
  <si>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</si>
  <si>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</si>
  <si>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</si>
  <si>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</si>
  <si>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</si>
  <si>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</si>
  <si>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</si>
  <si>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</si>
  <si>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</si>
  <si>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</si>
  <si>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</si>
  <si>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</si>
  <si>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</si>
  <si>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</si>
  <si>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</si>
  <si>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</si>
  <si>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</si>
  <si>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</si>
  <si>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</si>
  <si>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</si>
  <si>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</si>
  <si>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</si>
  <si>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</si>
  <si>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</si>
  <si>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</si>
  <si>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</si>
  <si>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</si>
  <si>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</si>
  <si>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</si>
  <si>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</si>
  <si>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</si>
  <si>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</si>
  <si>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</si>
  <si>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</si>
  <si>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</si>
  <si>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</si>
  <si>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</si>
  <si>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</si>
  <si>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</si>
  <si>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</si>
  <si>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</si>
  <si>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</si>
  <si>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</si>
  <si>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</si>
  <si>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</si>
  <si>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</si>
  <si>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</si>
  <si>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</si>
  <si>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</si>
  <si>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</si>
  <si>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</si>
  <si>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</si>
  <si>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</si>
  <si>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</si>
  <si>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</si>
  <si>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</si>
  <si>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</si>
  <si>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</si>
  <si>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</si>
  <si>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</si>
  <si>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</si>
  <si>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</si>
  <si>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</si>
  <si>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</si>
  <si>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</si>
  <si>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</si>
  <si>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</si>
  <si>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</si>
  <si>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</si>
  <si>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</si>
  <si>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</si>
  <si>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</si>
  <si>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</si>
  <si>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</si>
  <si>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</si>
  <si>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</si>
  <si>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</si>
  <si>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</si>
  <si>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</si>
  <si>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</si>
  <si>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</si>
  <si>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</si>
  <si>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</si>
  <si>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</si>
  <si>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</si>
  <si>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</si>
  <si>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</si>
  <si>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</si>
  <si>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</si>
  <si>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</si>
  <si>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</si>
  <si>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</si>
  <si>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</si>
  <si>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</si>
  <si>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</si>
  <si>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</si>
  <si>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</si>
  <si>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</si>
  <si>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</si>
  <si>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</si>
  <si>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</si>
  <si>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</si>
  <si>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</si>
  <si>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</si>
  <si>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</si>
  <si>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</si>
  <si>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</si>
  <si>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</si>
  <si>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</si>
  <si>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</si>
  <si>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</si>
  <si>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</si>
  <si>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</si>
  <si>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</si>
  <si>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</si>
  <si>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</si>
  <si>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</si>
  <si>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</si>
  <si>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</si>
  <si>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</si>
  <si>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</si>
  <si>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</si>
  <si>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</si>
  <si>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</si>
  <si>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</si>
  <si>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</si>
  <si>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</si>
  <si>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</si>
  <si>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</si>
  <si>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</si>
  <si>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</si>
  <si>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</si>
  <si>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</si>
  <si>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</si>
  <si>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</si>
  <si>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</si>
  <si>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</si>
  <si>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</si>
  <si>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</si>
  <si>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</si>
  <si>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</si>
  <si>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</si>
  <si>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</si>
  <si>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</si>
  <si>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</si>
  <si>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</si>
  <si>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</si>
  <si>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</si>
  <si>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</si>
  <si>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</si>
  <si>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</si>
  <si>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</si>
  <si>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</si>
  <si>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</si>
  <si>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</si>
  <si>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</si>
  <si>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</si>
  <si>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</si>
  <si>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</si>
  <si>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</si>
  <si>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</si>
  <si>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</si>
  <si>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</si>
  <si>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</si>
  <si>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</si>
  <si>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</si>
  <si>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</si>
  <si>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</si>
  <si>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</si>
  <si>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</si>
  <si>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</si>
  <si>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</si>
  <si>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</si>
  <si>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</si>
  <si>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</si>
  <si>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</si>
  <si>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</si>
  <si>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</si>
  <si>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</si>
  <si>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</si>
  <si>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</si>
  <si>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</si>
  <si>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</si>
  <si>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</si>
  <si>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</si>
  <si>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</si>
  <si>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</si>
  <si>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</si>
  <si>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</si>
  <si>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</si>
  <si>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</si>
  <si>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</si>
  <si>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</si>
  <si>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</si>
  <si>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</si>
  <si>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</si>
  <si>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</si>
  <si>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</si>
  <si>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</si>
  <si>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</si>
  <si>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</si>
  <si>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</si>
  <si>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</si>
  <si>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</si>
  <si>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</si>
  <si>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</si>
  <si>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</si>
  <si>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</si>
  <si>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</si>
  <si>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</si>
  <si>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</si>
  <si>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</si>
  <si>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</si>
  <si>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</si>
  <si>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</si>
  <si>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</si>
  <si>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</si>
  <si>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</si>
  <si>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</si>
  <si>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</si>
  <si>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</si>
  <si>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</si>
  <si>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</si>
  <si>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</si>
  <si>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</si>
  <si>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</si>
  <si>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</si>
  <si>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</si>
  <si>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</si>
  <si>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</si>
  <si>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</si>
  <si>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</si>
  <si>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</si>
  <si>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</si>
  <si>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</si>
  <si>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</si>
  <si>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</si>
  <si>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</si>
  <si>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</si>
  <si>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</si>
  <si>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</si>
  <si>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</si>
  <si>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</si>
  <si>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</si>
  <si>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</si>
  <si>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</si>
  <si>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</si>
  <si>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</si>
  <si>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</si>
  <si>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</si>
  <si>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</si>
  <si>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</si>
  <si>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</si>
  <si>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</si>
  <si>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</si>
  <si>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</si>
  <si>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</si>
  <si>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</si>
  <si>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</si>
  <si>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</si>
  <si>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</si>
  <si>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</si>
  <si>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</si>
  <si>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</si>
  <si>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</si>
  <si>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</si>
  <si>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</si>
  <si>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3/8, NOT SCHEDULED (3/28)</t>
  </si>
  <si>
    <t>RELEASED BUT requested to HOLD due to Chris's priority changed (3/11) - Not priority yet</t>
  </si>
  <si>
    <t>RELEASED 3/8, NOT SCHEDULED (3/27)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</si>
  <si>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</si>
  <si>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</si>
  <si>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</si>
  <si>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</si>
  <si>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</si>
  <si>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</si>
  <si>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</si>
  <si>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</si>
  <si>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</si>
  <si>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</si>
  <si>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</si>
  <si>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</si>
  <si>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</si>
  <si>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</si>
  <si>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</si>
  <si>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</si>
  <si>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</si>
  <si>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</si>
  <si>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</si>
  <si>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</si>
  <si>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</si>
  <si>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</si>
  <si>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</si>
  <si>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</si>
  <si>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</si>
  <si>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</si>
  <si>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</si>
  <si>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</si>
  <si>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</si>
  <si>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</si>
  <si>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</si>
  <si>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</si>
  <si>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</si>
  <si>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</si>
  <si>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</si>
  <si>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</si>
  <si>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</si>
  <si>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</si>
  <si>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</si>
  <si>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</si>
  <si>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</si>
  <si>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</si>
  <si>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</si>
  <si>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</si>
  <si>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</si>
  <si>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</si>
  <si>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</si>
  <si>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</si>
  <si>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</si>
  <si>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</si>
  <si>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</si>
  <si>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</si>
  <si>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</si>
  <si>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</si>
  <si>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</si>
  <si>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</si>
  <si>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</si>
  <si>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</si>
  <si>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</si>
  <si>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</si>
  <si>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</si>
  <si>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</si>
  <si>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</si>
  <si>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</si>
  <si>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</si>
  <si>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</si>
  <si>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</si>
  <si>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</si>
  <si>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</si>
  <si>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</si>
  <si>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</si>
  <si>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</si>
  <si>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</si>
  <si>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</si>
  <si>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</si>
  <si>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</si>
  <si>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</si>
  <si>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</si>
  <si>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</si>
  <si>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</si>
  <si>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</si>
  <si>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</si>
  <si>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</si>
  <si>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</si>
  <si>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</si>
  <si>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</si>
  <si>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</si>
  <si>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</si>
  <si>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</si>
  <si>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</si>
  <si>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</si>
  <si>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</si>
  <si>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</si>
  <si>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</si>
  <si>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</si>
  <si>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</si>
  <si>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</si>
  <si>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</si>
  <si>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</si>
  <si>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</si>
  <si>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</si>
  <si>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</si>
  <si>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</si>
  <si>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</si>
  <si>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</si>
  <si>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</si>
  <si>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</si>
  <si>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</si>
  <si>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</si>
  <si>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</si>
  <si>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</si>
  <si>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</si>
  <si>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</si>
  <si>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</si>
  <si>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</si>
  <si>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</si>
  <si>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</si>
  <si>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</si>
  <si>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</si>
  <si>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</si>
  <si>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</si>
  <si>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</si>
  <si>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</si>
  <si>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</si>
  <si>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</si>
  <si>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</si>
  <si>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</si>
  <si>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</si>
  <si>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</si>
  <si>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</si>
  <si>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</si>
  <si>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</si>
  <si>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</si>
  <si>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</si>
  <si>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</si>
  <si>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</si>
  <si>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</si>
  <si>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</si>
  <si>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</si>
  <si>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</si>
  <si>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</si>
  <si>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</si>
  <si>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Wrong shipment / 52pcs of ACM were shipped</t>
  </si>
  <si>
    <t>Scheduled</t>
  </si>
  <si>
    <t>REV</t>
  </si>
  <si>
    <t>rev</t>
  </si>
  <si>
    <t>CR 4/14</t>
  </si>
  <si>
    <t>need to be reivsed to BFG</t>
  </si>
  <si>
    <t>remove long cable language</t>
  </si>
  <si>
    <t>payment /BFG</t>
  </si>
  <si>
    <t>Loongwood</t>
  </si>
  <si>
    <t>30349</t>
  </si>
  <si>
    <t>SST priority</t>
  </si>
  <si>
    <t>0239-HB906041S</t>
  </si>
  <si>
    <t xml:space="preserve">Q.PEAK DUO ML G10+.A </t>
  </si>
  <si>
    <t>reV</t>
  </si>
  <si>
    <t>SST priority / Payment</t>
  </si>
  <si>
    <t>re</t>
  </si>
  <si>
    <t>CR 4/18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</si>
  <si>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</si>
  <si>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</si>
  <si>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</si>
  <si>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</si>
  <si>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</si>
  <si>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</si>
  <si>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</si>
  <si>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</si>
  <si>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</si>
  <si>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</si>
  <si>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</si>
  <si>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</si>
  <si>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need distro PO</t>
  </si>
  <si>
    <t>Q.OEAK DUO BLK ML G10+</t>
  </si>
  <si>
    <t>CHI</t>
  </si>
  <si>
    <t>PO-003016 PT1 Sacramento</t>
  </si>
  <si>
    <t>Longwood</t>
  </si>
  <si>
    <t>32750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</si>
  <si>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</si>
  <si>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</si>
  <si>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</si>
  <si>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</si>
  <si>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</si>
  <si>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</si>
  <si>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</si>
  <si>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PO4196 PT1</t>
  </si>
  <si>
    <t>PO4197 PT2</t>
  </si>
  <si>
    <t>PO4198 PT2</t>
  </si>
  <si>
    <t>PO4199 PT1</t>
  </si>
  <si>
    <t xml:space="preserve">Credit </t>
  </si>
  <si>
    <t>30390145H</t>
  </si>
  <si>
    <t>94566</t>
  </si>
  <si>
    <t>77064</t>
  </si>
  <si>
    <t>78599</t>
  </si>
  <si>
    <t>PO-33032</t>
  </si>
  <si>
    <t>West Boylston</t>
  </si>
  <si>
    <t>Reject, product name on PO</t>
  </si>
  <si>
    <t>5887-RD948680S(PT1)</t>
  </si>
  <si>
    <t>Stroudsburg</t>
  </si>
  <si>
    <t>0120-WG903351S PT3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</si>
  <si>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</si>
  <si>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</si>
  <si>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</si>
  <si>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</si>
  <si>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</si>
  <si>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</si>
  <si>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</si>
  <si>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</si>
  <si>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</si>
  <si>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</si>
  <si>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</si>
  <si>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</si>
  <si>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</si>
  <si>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</si>
  <si>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</si>
  <si>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</si>
  <si>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</si>
  <si>
    <t>CR 4/20</t>
  </si>
  <si>
    <t>6104-015561</t>
  </si>
  <si>
    <t>6104-958277</t>
  </si>
  <si>
    <t>4441-MD900673S</t>
  </si>
  <si>
    <t>CED Greentech Rio Grande Valley</t>
  </si>
  <si>
    <t>Mcallen</t>
  </si>
  <si>
    <t>1154-JR-900455S PT1</t>
  </si>
  <si>
    <t>SH-00544 PT7</t>
  </si>
  <si>
    <t>incorrect qty on outbound</t>
  </si>
  <si>
    <t>v</t>
  </si>
  <si>
    <t>Lakeland</t>
  </si>
  <si>
    <t xml:space="preserve">FL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</si>
</sst>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rgb="FF00B050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1" fontId="130" fillId="26" borderId="198" xfId="54615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50" fillId="107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08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3" fontId="131" fillId="7" borderId="198" xfId="1" applyNumberFormat="1" applyFont="1" applyFill="1" applyBorder="1" applyAlignment="1">
      <alignment horizontal="center" vertical="center"/>
    </xf>
    <xf numFmtId="0" fontId="131" fillId="7" borderId="198" xfId="0" applyFont="1" applyFill="1" applyBorder="1" applyAlignment="1">
      <alignment horizontal="center" vertical="center"/>
    </xf>
    <xf numFmtId="14" fontId="131" fillId="7" borderId="198" xfId="0" applyNumberFormat="1" applyFont="1" applyFill="1" applyBorder="1" applyAlignment="1">
      <alignment horizontal="center" vertical="center"/>
    </xf>
    <xf numFmtId="49" fontId="131" fillId="7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6" fillId="23" borderId="157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3" fontId="159" fillId="5" borderId="198" xfId="0" applyNumberFormat="1" applyFont="1" applyFill="1" applyBorder="1" applyAlignment="1">
      <alignment horizontal="center" vertical="center"/>
    </xf>
    <xf numFmtId="0" fontId="150" fillId="109" borderId="163" xfId="0" applyFont="1" applyFill="1" applyBorder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8CBAD"/>
          <bgColor rgb="FFF8CBAD"/>
        </patternFill>
      </fill>
    </dxf>
  </dxfs>
  <tableStyles count="0" defaultTableStyle="TableStyleMedium2" defaultPivotStyle="PivotStyleLight16"/>
  <colors>
    <mruColors>
      <color rgb="FFF9D2FA"/>
      <color rgb="FF1CDAE4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/>
          <cell r="B18"/>
          <cell r="C18"/>
          <cell r="D18"/>
          <cell r="E18"/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286" t="s">
        <v>102</v>
      </c>
      <c r="C103" s="2287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288" t="s">
        <v>104</v>
      </c>
      <c r="C109" s="2289"/>
      <c r="D109" s="2289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290" t="s">
        <v>105</v>
      </c>
      <c r="C115" s="2291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286" t="s">
        <v>102</v>
      </c>
      <c r="C116" s="2287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288" t="s">
        <v>104</v>
      </c>
      <c r="C122" s="2289"/>
      <c r="D122" s="2289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290" t="s">
        <v>105</v>
      </c>
      <c r="C128" s="2291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298" t="s">
        <v>525</v>
      </c>
      <c r="C132" s="2298"/>
      <c r="D132" s="2298"/>
      <c r="E132" s="2298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299" t="s">
        <v>526</v>
      </c>
      <c r="C133" s="2293"/>
      <c r="D133" s="2299" t="s">
        <v>527</v>
      </c>
      <c r="E133" s="2300"/>
      <c r="F133" s="1881" t="s">
        <v>528</v>
      </c>
      <c r="G133" s="1559"/>
      <c r="H133" s="1559"/>
      <c r="I133" s="1880"/>
      <c r="J133" s="2292" t="s">
        <v>529</v>
      </c>
      <c r="K133" s="2293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294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295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294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295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296" t="s">
        <v>105</v>
      </c>
      <c r="C139" s="2297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298" t="s">
        <v>543</v>
      </c>
      <c r="C141" s="2298"/>
      <c r="D141" s="2298"/>
      <c r="E141" s="2298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299" t="s">
        <v>526</v>
      </c>
      <c r="C142" s="2293"/>
      <c r="D142" s="2299" t="s">
        <v>527</v>
      </c>
      <c r="E142" s="2300"/>
      <c r="F142" s="1881" t="s">
        <v>528</v>
      </c>
      <c r="G142" s="1559"/>
      <c r="H142" s="1559"/>
      <c r="I142" s="1880"/>
      <c r="J142" s="2292" t="s">
        <v>529</v>
      </c>
      <c r="K142" s="2293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294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295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294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295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296" t="s">
        <v>105</v>
      </c>
      <c r="C148" s="2297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B132:E132"/>
    <mergeCell ref="B133:C133"/>
    <mergeCell ref="D133:E133"/>
    <mergeCell ref="J133:K133"/>
    <mergeCell ref="B135:B136"/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05" t="s">
        <v>13</v>
      </c>
      <c r="F139" s="2305"/>
      <c r="G139" s="2306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303" t="s">
        <v>674</v>
      </c>
      <c r="F140" s="2303"/>
      <c r="G140" s="2304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07" t="s">
        <v>676</v>
      </c>
      <c r="F141" s="2307"/>
      <c r="G141" s="2308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07" t="s">
        <v>678</v>
      </c>
      <c r="F142" s="2307"/>
      <c r="G142" s="2308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09" t="s">
        <v>680</v>
      </c>
      <c r="F143" s="2309"/>
      <c r="G143" s="2310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301"/>
      <c r="F144" s="2301"/>
      <c r="G144" s="2302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05" t="s">
        <v>13</v>
      </c>
      <c r="F143" s="2305"/>
      <c r="G143" s="2306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07" t="s">
        <v>678</v>
      </c>
      <c r="F144" s="2307"/>
      <c r="G144" s="2308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09" t="s">
        <v>697</v>
      </c>
      <c r="F145" s="2309"/>
      <c r="G145" s="2310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301"/>
      <c r="F146" s="2301"/>
      <c r="G146" s="2302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tabColor theme="0"/>
  </sheetPr>
  <dimension ref="A1:AV713"/>
  <sheetViews>
    <sheetView tabSelected="1" zoomScaleNormal="100" zoomScaleSheetLayoutView="98" workbookViewId="0">
      <pane ySplit="2" topLeftCell="A3" activePane="bottomLeft" state="frozen"/>
      <selection pane="bottomLeft" activeCell="E17" sqref="E17"/>
    </sheetView>
  </sheetViews>
  <sheetFormatPr defaultColWidth="9.140625" defaultRowHeight="15"/>
  <cols>
    <col min="1" max="1" width="6" style="1513" customWidth="1"/>
    <col min="2" max="2" width="17.5703125" style="1513" customWidth="1"/>
    <col min="3" max="3" width="19" style="1513" customWidth="1"/>
    <col min="4" max="4" width="19.28515625" style="1513" customWidth="1"/>
    <col min="5" max="5" width="5.28515625" style="1513" customWidth="1"/>
    <col min="6" max="6" width="11.85546875" style="1825" customWidth="1"/>
    <col min="7" max="7" width="14.285156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7.7109375" style="1513" customWidth="1"/>
    <col min="21" max="21" width="7.42578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3.855468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630"/>
      <c r="D1" s="630"/>
      <c r="E1" s="1899"/>
      <c r="F1" s="2139">
        <f>SUBTOTAL(9,F2:F560)</f>
        <v>943103</v>
      </c>
      <c r="G1" s="2262">
        <f>SUBTOTAL(9,G2:G560)</f>
        <v>387714125</v>
      </c>
      <c r="H1" s="1849" t="s">
        <v>1068</v>
      </c>
      <c r="I1" s="1846" t="s">
        <v>1069</v>
      </c>
      <c r="J1" s="1871"/>
      <c r="K1" s="2140">
        <f>SUBTOTAL(9,K2:K560)</f>
        <v>76.856915000000043</v>
      </c>
      <c r="L1" s="1954" t="s">
        <v>3464</v>
      </c>
      <c r="M1" s="2113" t="s">
        <v>3419</v>
      </c>
      <c r="N1" s="2112" t="s">
        <v>3376</v>
      </c>
      <c r="O1" s="2100" t="s">
        <v>4353</v>
      </c>
      <c r="P1" s="2052" t="s">
        <v>3439</v>
      </c>
      <c r="Q1" s="1862" t="s">
        <v>2227</v>
      </c>
      <c r="R1" s="2020"/>
      <c r="S1" s="2020"/>
      <c r="T1" s="2264" t="s">
        <v>4074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1871"/>
      <c r="AE1" s="1871"/>
      <c r="AF1" s="1871"/>
      <c r="AG1" s="1871"/>
      <c r="AH1" s="1871"/>
      <c r="AJ1" s="2045" t="str">
        <f>SUBSTITUTE(T1,"F","")</f>
        <v>7700010822 (PT5)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SUM(MID(0&amp;A2,LARGE(INDEX(ISNUMBER(--MID(A2,ROW($1:$127),1))*ROW($1:$127),),ROW($1:$127))+1,1)*10^ROW($1:$127)/10)</f>
        <v>0</v>
      </c>
      <c r="AK2" s="2068" t="s">
        <v>3151</v>
      </c>
      <c r="AL2" s="2068" t="s">
        <v>6</v>
      </c>
      <c r="AM2" s="2068" t="s">
        <v>3152</v>
      </c>
      <c r="AN2" s="2068" t="s">
        <v>3152</v>
      </c>
      <c r="AO2" s="2078" t="s">
        <v>4267</v>
      </c>
      <c r="AP2" s="2078"/>
      <c r="AQ2" s="1288" t="s">
        <v>3177</v>
      </c>
      <c r="AR2" s="1288" t="s">
        <v>3178</v>
      </c>
    </row>
    <row r="3" spans="1:44" s="1494" customFormat="1" ht="15" customHeight="1" thickTop="1">
      <c r="A3" s="1872" t="s">
        <v>1091</v>
      </c>
      <c r="B3" s="2029">
        <v>220210</v>
      </c>
      <c r="C3" s="2029" t="s">
        <v>4256</v>
      </c>
      <c r="D3" s="2029" t="s">
        <v>2503</v>
      </c>
      <c r="E3" s="2029">
        <v>395</v>
      </c>
      <c r="F3" s="1950">
        <v>256</v>
      </c>
      <c r="G3" s="1833">
        <f>F3*E3</f>
        <v>101120</v>
      </c>
      <c r="H3" s="1831">
        <f>E3*F3/1000000</f>
        <v>0.10112</v>
      </c>
      <c r="I3" s="1837">
        <f>H3</f>
        <v>0.10112</v>
      </c>
      <c r="J3" s="2104"/>
      <c r="K3" s="2104"/>
      <c r="L3" s="2105"/>
      <c r="M3" s="1832">
        <f>SUM(I3:L3)</f>
        <v>0.10112</v>
      </c>
      <c r="N3" s="2030">
        <v>44669</v>
      </c>
      <c r="O3" s="2030" t="s">
        <v>4247</v>
      </c>
      <c r="P3" s="2030">
        <v>44669</v>
      </c>
      <c r="Q3" s="2030">
        <v>44670</v>
      </c>
      <c r="R3" s="2029" t="s">
        <v>400</v>
      </c>
      <c r="S3" s="2029">
        <v>60</v>
      </c>
      <c r="T3" s="1951" t="s">
        <v>3448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4257</v>
      </c>
      <c r="AA3" s="2030" t="s">
        <v>1099</v>
      </c>
      <c r="AB3" s="1949" t="s">
        <v>4258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>T3</f>
        <v>30390155H</v>
      </c>
      <c r="AJ3" s="2076" cm="1">
        <f t="array" ref="AJ3">SUM(MID(0&amp;AI3,LARGE(INDEX(ISNUMBER(--MID(AI3,ROW($1:$127),1))*ROW($1:$127),),ROW($1:$127))+1,1)*10^ROW($1:$127)/10)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>F3/AN3</f>
        <v>8</v>
      </c>
      <c r="AN3" s="1494">
        <f>VLOOKUP(AJ3,'Item Master Data'!$A:$G,7,FALSE)</f>
        <v>32</v>
      </c>
      <c r="AO3" s="1494">
        <f>E3-AL3</f>
        <v>0</v>
      </c>
    </row>
    <row r="4" spans="1:44" s="1494" customFormat="1" ht="15" customHeight="1">
      <c r="A4" s="1550" t="s">
        <v>1091</v>
      </c>
      <c r="B4" s="2029" t="s">
        <v>3239</v>
      </c>
      <c r="C4" s="2029" t="s">
        <v>1102</v>
      </c>
      <c r="D4" s="2029" t="s">
        <v>2503</v>
      </c>
      <c r="E4" s="2029">
        <v>360</v>
      </c>
      <c r="F4" s="1950">
        <v>832</v>
      </c>
      <c r="G4" s="1833">
        <f>F4*E4</f>
        <v>299520</v>
      </c>
      <c r="H4" s="2108">
        <f>E4*F4/1000000</f>
        <v>0.29952000000000001</v>
      </c>
      <c r="I4" s="1837">
        <f>H4</f>
        <v>0.29952000000000001</v>
      </c>
      <c r="J4" s="2104"/>
      <c r="K4" s="2104"/>
      <c r="L4" s="2105"/>
      <c r="M4" s="1832">
        <f>SUM(I4:L4)</f>
        <v>0.29952000000000001</v>
      </c>
      <c r="N4" s="2030">
        <v>44657</v>
      </c>
      <c r="O4" s="2030">
        <v>44629</v>
      </c>
      <c r="P4" s="2030">
        <v>44657</v>
      </c>
      <c r="Q4" s="2030">
        <v>44658</v>
      </c>
      <c r="R4" s="2029" t="s">
        <v>400</v>
      </c>
      <c r="S4" s="2029">
        <v>60</v>
      </c>
      <c r="T4" s="2326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2537</v>
      </c>
      <c r="AC4" s="2029" t="s">
        <v>1096</v>
      </c>
      <c r="AD4" s="1937" t="s">
        <v>3662</v>
      </c>
      <c r="AE4" s="2029" t="s">
        <v>2230</v>
      </c>
      <c r="AF4" s="2026"/>
      <c r="AG4" s="2029" t="s">
        <v>1087</v>
      </c>
      <c r="AH4" s="2029"/>
      <c r="AI4" s="2047">
        <f>T4</f>
        <v>49203132</v>
      </c>
      <c r="AJ4" s="2076" cm="1">
        <f t="array" ref="AJ4">SUM(MID(0&amp;AI4,LARGE(INDEX(ISNUMBER(--MID(AI4,ROW($1:$127),1))*ROW($1:$127),),ROW($1:$127))+1,1)*10^ROW($1:$127)/10)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>F4/AN4</f>
        <v>26</v>
      </c>
      <c r="AN4" s="1494">
        <f>VLOOKUP(AJ4,'Item Master Data'!$A:$G,7,FALSE)</f>
        <v>32</v>
      </c>
      <c r="AO4" s="1494">
        <f>E4-AL4</f>
        <v>0</v>
      </c>
    </row>
    <row r="5" spans="1:44" s="1494" customFormat="1" ht="15" customHeight="1">
      <c r="A5" s="1550" t="s">
        <v>1091</v>
      </c>
      <c r="B5" s="2029" t="s">
        <v>3474</v>
      </c>
      <c r="C5" s="2029" t="s">
        <v>1102</v>
      </c>
      <c r="D5" s="2029" t="s">
        <v>2503</v>
      </c>
      <c r="E5" s="2029">
        <v>360</v>
      </c>
      <c r="F5" s="1950">
        <v>832</v>
      </c>
      <c r="G5" s="1833">
        <f>F5*E5</f>
        <v>299520</v>
      </c>
      <c r="H5" s="2108">
        <f>E5*F5/1000000</f>
        <v>0.29952000000000001</v>
      </c>
      <c r="I5" s="1837">
        <f>H5</f>
        <v>0.29952000000000001</v>
      </c>
      <c r="J5" s="2104"/>
      <c r="K5" s="2104"/>
      <c r="L5" s="2105"/>
      <c r="M5" s="1832">
        <f>SUM(I5:L5)</f>
        <v>0.29952000000000001</v>
      </c>
      <c r="N5" s="2030">
        <v>44670</v>
      </c>
      <c r="O5" s="2030">
        <v>44644</v>
      </c>
      <c r="P5" s="2030">
        <v>44670</v>
      </c>
      <c r="Q5" s="2030">
        <v>44673</v>
      </c>
      <c r="R5" s="2029" t="s">
        <v>400</v>
      </c>
      <c r="S5" s="2029">
        <v>60</v>
      </c>
      <c r="T5" s="2029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2537</v>
      </c>
      <c r="AC5" s="2029" t="s">
        <v>1096</v>
      </c>
      <c r="AD5" s="1937" t="s">
        <v>3662</v>
      </c>
      <c r="AE5" s="2029" t="s">
        <v>2230</v>
      </c>
      <c r="AF5" s="2026"/>
      <c r="AG5" s="2029" t="s">
        <v>1087</v>
      </c>
      <c r="AH5" s="2029"/>
      <c r="AI5" s="2047">
        <f>T5</f>
        <v>49203132</v>
      </c>
      <c r="AJ5" s="2076" cm="1">
        <f t="array" ref="AJ5">SUM(MID(0&amp;AI5,LARGE(INDEX(ISNUMBER(--MID(AI5,ROW($1:$127),1))*ROW($1:$127),),ROW($1:$127))+1,1)*10^ROW($1:$127)/10)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>F5/AN5</f>
        <v>26</v>
      </c>
      <c r="AN5" s="1494">
        <f>VLOOKUP(AJ5,'Item Master Data'!$A:$G,7,FALSE)</f>
        <v>32</v>
      </c>
      <c r="AO5" s="1494">
        <f>E5-AL5</f>
        <v>0</v>
      </c>
    </row>
    <row r="6" spans="1:44" s="1494" customFormat="1" ht="15" customHeight="1">
      <c r="A6" s="1550" t="s">
        <v>1091</v>
      </c>
      <c r="B6" s="2029" t="s">
        <v>3589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>F6*E6</f>
        <v>307200</v>
      </c>
      <c r="H6" s="2108">
        <f>E6*F6/1000000</f>
        <v>0.30719999999999997</v>
      </c>
      <c r="I6" s="1837">
        <f>H6</f>
        <v>0.30719999999999997</v>
      </c>
      <c r="J6" s="2104"/>
      <c r="K6" s="2104"/>
      <c r="L6" s="2105"/>
      <c r="M6" s="1832">
        <f>SUM(I6:L6)</f>
        <v>0.30719999999999997</v>
      </c>
      <c r="N6" s="2030">
        <v>44662</v>
      </c>
      <c r="O6" s="2030">
        <v>44657</v>
      </c>
      <c r="P6" s="2030">
        <v>44662</v>
      </c>
      <c r="Q6" s="2030">
        <v>44663</v>
      </c>
      <c r="R6" s="2029" t="s">
        <v>400</v>
      </c>
      <c r="S6" s="2029">
        <v>60</v>
      </c>
      <c r="T6" s="1951" t="s">
        <v>3371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2537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>T6</f>
        <v>30390156H</v>
      </c>
      <c r="AJ6" s="2076" cm="1">
        <f t="array" ref="AJ6">SUM(MID(0&amp;AI6,LARGE(INDEX(ISNUMBER(--MID(AI6,ROW($1:$127),1))*ROW($1:$127),),ROW($1:$127))+1,1)*10^ROW($1:$127)/10)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>F6/AN6</f>
        <v>24</v>
      </c>
      <c r="AN6" s="1494">
        <f>VLOOKUP(AJ6,'Item Master Data'!$A:$G,7,FALSE)</f>
        <v>32</v>
      </c>
      <c r="AO6" s="1494">
        <f>E6-AL6</f>
        <v>0</v>
      </c>
    </row>
    <row r="7" spans="1:44" s="1494" customFormat="1" ht="15" customHeight="1">
      <c r="A7" s="1550" t="s">
        <v>1091</v>
      </c>
      <c r="B7" s="2029" t="s">
        <v>4270</v>
      </c>
      <c r="C7" s="2029" t="s">
        <v>4271</v>
      </c>
      <c r="D7" s="2029" t="s">
        <v>2254</v>
      </c>
      <c r="E7" s="2029">
        <v>480</v>
      </c>
      <c r="F7" s="1950">
        <v>638</v>
      </c>
      <c r="G7" s="1833">
        <f t="shared" ref="G7" si="0">F7*E7</f>
        <v>306240</v>
      </c>
      <c r="H7" s="1831">
        <f t="shared" ref="H7" si="1">E7*F7/1000000</f>
        <v>0.30624000000000001</v>
      </c>
      <c r="I7" s="1837"/>
      <c r="J7" s="2104"/>
      <c r="K7" s="2104">
        <f t="shared" ref="K7" si="2">H7</f>
        <v>0.30624000000000001</v>
      </c>
      <c r="L7" s="2105"/>
      <c r="M7" s="1832">
        <f>SUM(I7:L7)</f>
        <v>0.30624000000000001</v>
      </c>
      <c r="N7" s="2112" t="s">
        <v>3376</v>
      </c>
      <c r="O7" s="2021">
        <v>44671</v>
      </c>
      <c r="P7" s="2030"/>
      <c r="Q7" s="2030"/>
      <c r="R7" s="2029" t="s">
        <v>400</v>
      </c>
      <c r="S7" s="2029">
        <v>72</v>
      </c>
      <c r="T7" s="1951">
        <v>49303156</v>
      </c>
      <c r="U7" s="2024">
        <v>0.49</v>
      </c>
      <c r="V7" s="2029"/>
      <c r="W7" s="2029" t="s">
        <v>1103</v>
      </c>
      <c r="X7" s="2029"/>
      <c r="Y7" s="2029">
        <v>60</v>
      </c>
      <c r="Z7" s="2030" t="s">
        <v>1131</v>
      </c>
      <c r="AA7" s="2030" t="s">
        <v>1099</v>
      </c>
      <c r="AB7" s="1949" t="s">
        <v>4273</v>
      </c>
      <c r="AC7" s="2029" t="s">
        <v>1096</v>
      </c>
      <c r="AD7" s="1937" t="s">
        <v>3662</v>
      </c>
      <c r="AE7" s="2029" t="s">
        <v>2230</v>
      </c>
      <c r="AF7" s="2026" t="s">
        <v>1098</v>
      </c>
      <c r="AG7" s="2029" t="s">
        <v>1087</v>
      </c>
      <c r="AH7" s="2029"/>
      <c r="AI7" s="2047">
        <f>T7</f>
        <v>49303156</v>
      </c>
      <c r="AJ7" s="2076" cm="1">
        <f t="array" ref="AJ7">SUM(MID(0&amp;AI7,LARGE(INDEX(ISNUMBER(--MID(AI7,ROW($1:$127),1))*ROW($1:$127),),ROW($1:$127))+1,1)*10^ROW($1:$127)/10)</f>
        <v>49303156</v>
      </c>
      <c r="AK7" s="1953" t="str">
        <f>VLOOKUP($AJ7,'Item Master Data'!$A:$F,3,FALSE)</f>
        <v>Q.PEAK DUO XL G10 BFG</v>
      </c>
      <c r="AL7" s="1494">
        <f>VLOOKUP($AJ7,'Item Master Data'!$A:$F,6,FALSE)</f>
        <v>480</v>
      </c>
      <c r="AM7" s="1494">
        <f>F7/AN7</f>
        <v>22</v>
      </c>
      <c r="AN7" s="1494">
        <f>VLOOKUP(AJ7,'Item Master Data'!$A:$G,7,FALSE)</f>
        <v>29</v>
      </c>
      <c r="AO7" s="1494">
        <f>E7-AL7</f>
        <v>0</v>
      </c>
    </row>
    <row r="8" spans="1:44" s="1494" customFormat="1" ht="15" customHeight="1">
      <c r="A8" s="1550" t="s">
        <v>1091</v>
      </c>
      <c r="B8" s="2029" t="s">
        <v>4272</v>
      </c>
      <c r="C8" s="2029" t="s">
        <v>4271</v>
      </c>
      <c r="D8" s="2029" t="s">
        <v>2254</v>
      </c>
      <c r="E8" s="2029">
        <v>480</v>
      </c>
      <c r="F8" s="1950">
        <v>638</v>
      </c>
      <c r="G8" s="1833">
        <f t="shared" ref="G8" si="3">F8*E8</f>
        <v>306240</v>
      </c>
      <c r="H8" s="1831">
        <f t="shared" ref="H8" si="4">E8*F8/1000000</f>
        <v>0.30624000000000001</v>
      </c>
      <c r="I8" s="1837"/>
      <c r="J8" s="2104"/>
      <c r="K8" s="2104">
        <f t="shared" ref="K8" si="5">H8</f>
        <v>0.30624000000000001</v>
      </c>
      <c r="L8" s="2105"/>
      <c r="M8" s="1832">
        <f>SUM(I8:L8)</f>
        <v>0.30624000000000001</v>
      </c>
      <c r="N8" s="2112" t="s">
        <v>3376</v>
      </c>
      <c r="O8" s="2021">
        <v>44671</v>
      </c>
      <c r="P8" s="2030"/>
      <c r="Q8" s="2030"/>
      <c r="R8" s="2029" t="s">
        <v>400</v>
      </c>
      <c r="S8" s="2029">
        <v>72</v>
      </c>
      <c r="T8" s="2029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4273</v>
      </c>
      <c r="AC8" s="2029" t="s">
        <v>1096</v>
      </c>
      <c r="AD8" s="1937" t="s">
        <v>3662</v>
      </c>
      <c r="AE8" s="2029" t="s">
        <v>2230</v>
      </c>
      <c r="AF8" s="2026" t="s">
        <v>1098</v>
      </c>
      <c r="AG8" s="2029" t="s">
        <v>1087</v>
      </c>
      <c r="AH8" s="2029"/>
      <c r="AI8" s="2047">
        <f>T8</f>
        <v>49303156</v>
      </c>
      <c r="AJ8" s="2076" cm="1">
        <f t="array" ref="AJ8">SUM(MID(0&amp;AI8,LARGE(INDEX(ISNUMBER(--MID(AI8,ROW($1:$127),1))*ROW($1:$127),),ROW($1:$127))+1,1)*10^ROW($1:$127)/10)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>F8/AN8</f>
        <v>22</v>
      </c>
      <c r="AN8" s="1494">
        <f>VLOOKUP(AJ8,'Item Master Data'!$A:$G,7,FALSE)</f>
        <v>29</v>
      </c>
      <c r="AO8" s="1494">
        <f>E8-AL8</f>
        <v>0</v>
      </c>
    </row>
    <row r="9" spans="1:44" s="1494" customFormat="1" ht="15" customHeight="1">
      <c r="A9" s="1550" t="s">
        <v>1091</v>
      </c>
      <c r="B9" s="2029" t="s">
        <v>3591</v>
      </c>
      <c r="C9" s="2029" t="s">
        <v>3156</v>
      </c>
      <c r="D9" s="2029" t="s">
        <v>2220</v>
      </c>
      <c r="E9" s="2029">
        <v>400</v>
      </c>
      <c r="F9" s="1950">
        <v>1664</v>
      </c>
      <c r="G9" s="1833">
        <f>F9*E9</f>
        <v>665600</v>
      </c>
      <c r="H9" s="2108">
        <f>E9*F9/1000000</f>
        <v>0.66559999999999997</v>
      </c>
      <c r="I9" s="1837">
        <f>H9</f>
        <v>0.66559999999999997</v>
      </c>
      <c r="J9" s="2104"/>
      <c r="K9" s="2104"/>
      <c r="L9" s="2105"/>
      <c r="M9" s="1832">
        <f>SUM(I9:L9)</f>
        <v>0.66559999999999997</v>
      </c>
      <c r="N9" s="2030">
        <v>44652</v>
      </c>
      <c r="O9" s="2030">
        <v>44638</v>
      </c>
      <c r="P9" s="2030">
        <v>44652</v>
      </c>
      <c r="Q9" s="2030">
        <v>44652</v>
      </c>
      <c r="R9" s="2029" t="s">
        <v>400</v>
      </c>
      <c r="S9" s="2029">
        <v>60</v>
      </c>
      <c r="T9" s="1951" t="s">
        <v>3269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2509</v>
      </c>
      <c r="AA9" s="2030" t="s">
        <v>1099</v>
      </c>
      <c r="AB9" s="1949">
        <v>93305</v>
      </c>
      <c r="AC9" s="2029" t="s">
        <v>1096</v>
      </c>
      <c r="AD9" s="1937" t="s">
        <v>1099</v>
      </c>
      <c r="AE9" s="2029" t="s">
        <v>2230</v>
      </c>
      <c r="AF9" s="2026"/>
      <c r="AG9" s="2029" t="s">
        <v>1087</v>
      </c>
      <c r="AH9" s="2029"/>
      <c r="AI9" s="2047" t="str">
        <f>T9</f>
        <v>30390456H</v>
      </c>
      <c r="AJ9" s="2076" cm="1">
        <f t="array" ref="AJ9">SUM(MID(0&amp;AI9,LARGE(INDEX(ISNUMBER(--MID(AI9,ROW($1:$127),1))*ROW($1:$127),),ROW($1:$127))+1,1)*10^ROW($1:$127)/10)</f>
        <v>30390456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>F9/AN9</f>
        <v>52</v>
      </c>
      <c r="AN9" s="1494">
        <f>VLOOKUP(AJ9,'Item Master Data'!$A:$G,7,FALSE)</f>
        <v>32</v>
      </c>
      <c r="AO9" s="1494">
        <f>E9-AL9</f>
        <v>0</v>
      </c>
    </row>
    <row r="10" spans="1:44" s="1494" customFormat="1" ht="15" customHeight="1">
      <c r="A10" s="1872" t="s">
        <v>1091</v>
      </c>
      <c r="B10" s="2029" t="s">
        <v>3592</v>
      </c>
      <c r="C10" s="2029" t="s">
        <v>3156</v>
      </c>
      <c r="D10" s="2029" t="s">
        <v>2220</v>
      </c>
      <c r="E10" s="2029">
        <v>400</v>
      </c>
      <c r="F10" s="1950">
        <v>2912</v>
      </c>
      <c r="G10" s="1833">
        <f>F10*E10</f>
        <v>1164800</v>
      </c>
      <c r="H10" s="1831">
        <f>E10*F10/1000000</f>
        <v>1.1648000000000001</v>
      </c>
      <c r="I10" s="1837">
        <f>H10</f>
        <v>1.1648000000000001</v>
      </c>
      <c r="J10" s="2104"/>
      <c r="K10" s="2104"/>
      <c r="L10" s="2105"/>
      <c r="M10" s="1832">
        <f>SUM(I10:L10)</f>
        <v>1.1648000000000001</v>
      </c>
      <c r="N10" s="2030">
        <v>44664</v>
      </c>
      <c r="O10" s="2030">
        <v>44657</v>
      </c>
      <c r="P10" s="2030">
        <v>44664</v>
      </c>
      <c r="Q10" s="2030">
        <v>44664</v>
      </c>
      <c r="R10" s="2029" t="s">
        <v>400</v>
      </c>
      <c r="S10" s="2029">
        <v>60</v>
      </c>
      <c r="T10" s="1951" t="s">
        <v>3371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2509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>T10</f>
        <v>30390156H</v>
      </c>
      <c r="AJ10" s="2076" cm="1">
        <f t="array" ref="AJ10">SUM(MID(0&amp;AI10,LARGE(INDEX(ISNUMBER(--MID(AI10,ROW($1:$127),1))*ROW($1:$127),),ROW($1:$127))+1,1)*10^ROW($1:$127)/10)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>F10/AN10</f>
        <v>91</v>
      </c>
      <c r="AN10" s="1494">
        <f>VLOOKUP(AJ10,'Item Master Data'!$A:$G,7,FALSE)</f>
        <v>32</v>
      </c>
      <c r="AO10" s="1494">
        <f>E10-AL10</f>
        <v>0</v>
      </c>
    </row>
    <row r="11" spans="1:44" s="1494" customFormat="1" ht="15" customHeight="1">
      <c r="A11" s="1872" t="s">
        <v>1091</v>
      </c>
      <c r="B11" s="2029" t="s">
        <v>3593</v>
      </c>
      <c r="C11" s="2029" t="s">
        <v>3594</v>
      </c>
      <c r="D11" s="2029" t="s">
        <v>2220</v>
      </c>
      <c r="E11" s="2029">
        <v>400</v>
      </c>
      <c r="F11" s="1950">
        <v>768</v>
      </c>
      <c r="G11" s="1833">
        <f>F11*E11</f>
        <v>307200</v>
      </c>
      <c r="H11" s="1831">
        <f>E11*F11/1000000</f>
        <v>0.30719999999999997</v>
      </c>
      <c r="I11" s="1837">
        <f>H11</f>
        <v>0.30719999999999997</v>
      </c>
      <c r="J11" s="2104"/>
      <c r="K11" s="2104"/>
      <c r="L11" s="2105"/>
      <c r="M11" s="1832">
        <f>SUM(I11:L11)</f>
        <v>0.30719999999999997</v>
      </c>
      <c r="N11" s="2030">
        <v>44662</v>
      </c>
      <c r="O11" s="2030">
        <v>44657</v>
      </c>
      <c r="P11" s="2030">
        <v>44662</v>
      </c>
      <c r="Q11" s="2030">
        <v>44664</v>
      </c>
      <c r="R11" s="2029" t="s">
        <v>2221</v>
      </c>
      <c r="S11" s="2029">
        <v>60</v>
      </c>
      <c r="T11" s="1951" t="s">
        <v>3371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903</v>
      </c>
      <c r="AA11" s="2030" t="s">
        <v>3469</v>
      </c>
      <c r="AB11" s="1949">
        <v>83642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>T11</f>
        <v>30390156H</v>
      </c>
      <c r="AJ11" s="2076" cm="1">
        <f t="array" ref="AJ11">SUM(MID(0&amp;AI11,LARGE(INDEX(ISNUMBER(--MID(AI11,ROW($1:$127),1))*ROW($1:$127),),ROW($1:$127))+1,1)*10^ROW($1:$127)/10)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>F11/AN11</f>
        <v>24</v>
      </c>
      <c r="AN11" s="1494">
        <f>VLOOKUP(AJ11,'Item Master Data'!$A:$G,7,FALSE)</f>
        <v>32</v>
      </c>
      <c r="AO11" s="1494">
        <f>E11-AL11</f>
        <v>0</v>
      </c>
    </row>
    <row r="12" spans="1:44" s="1494" customFormat="1" ht="15" customHeight="1">
      <c r="A12" s="1872" t="s">
        <v>1091</v>
      </c>
      <c r="B12" s="2029" t="s">
        <v>3597</v>
      </c>
      <c r="C12" s="2029" t="s">
        <v>3240</v>
      </c>
      <c r="D12" s="2029" t="s">
        <v>2220</v>
      </c>
      <c r="E12" s="2029">
        <v>400</v>
      </c>
      <c r="F12" s="1950">
        <v>1536</v>
      </c>
      <c r="G12" s="1833">
        <f>F12*E12</f>
        <v>614400</v>
      </c>
      <c r="H12" s="1831">
        <f>E12*F12/1000000</f>
        <v>0.61439999999999995</v>
      </c>
      <c r="I12" s="1837">
        <f>H12</f>
        <v>0.61439999999999995</v>
      </c>
      <c r="J12" s="2104"/>
      <c r="K12" s="2104"/>
      <c r="L12" s="2105"/>
      <c r="M12" s="1832">
        <f>SUM(I12:L12)</f>
        <v>0.61439999999999995</v>
      </c>
      <c r="N12" s="2030">
        <v>44665</v>
      </c>
      <c r="O12" s="2030">
        <v>44657</v>
      </c>
      <c r="P12" s="2030">
        <v>44665</v>
      </c>
      <c r="Q12" s="2030">
        <v>44665</v>
      </c>
      <c r="R12" s="2029" t="s">
        <v>1093</v>
      </c>
      <c r="S12" s="2029">
        <v>60</v>
      </c>
      <c r="T12" s="1951" t="s">
        <v>3371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3270</v>
      </c>
      <c r="AA12" s="2030" t="s">
        <v>1099</v>
      </c>
      <c r="AB12" s="1949">
        <v>91311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>T12</f>
        <v>30390156H</v>
      </c>
      <c r="AJ12" s="2076" cm="1">
        <f t="array" ref="AJ12">SUM(MID(0&amp;AI12,LARGE(INDEX(ISNUMBER(--MID(AI12,ROW($1:$127),1))*ROW($1:$127),),ROW($1:$127))+1,1)*10^ROW($1:$127)/10)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>F12/AN12</f>
        <v>48</v>
      </c>
      <c r="AN12" s="1494">
        <f>VLOOKUP(AJ12,'Item Master Data'!$A:$G,7,FALSE)</f>
        <v>32</v>
      </c>
      <c r="AO12" s="1494">
        <f>E12-AL12</f>
        <v>0</v>
      </c>
    </row>
    <row r="13" spans="1:44" s="1494" customFormat="1" ht="15" customHeight="1">
      <c r="A13" s="1550" t="s">
        <v>1091</v>
      </c>
      <c r="B13" s="2029" t="s">
        <v>3598</v>
      </c>
      <c r="C13" s="2029" t="s">
        <v>3240</v>
      </c>
      <c r="D13" s="2029" t="s">
        <v>2503</v>
      </c>
      <c r="E13" s="2029">
        <v>360</v>
      </c>
      <c r="F13" s="1950">
        <v>1536</v>
      </c>
      <c r="G13" s="1833">
        <f>F13*E13</f>
        <v>552960</v>
      </c>
      <c r="H13" s="2108">
        <f>E13*F13/1000000</f>
        <v>0.55296000000000001</v>
      </c>
      <c r="I13" s="1837"/>
      <c r="J13" s="2104"/>
      <c r="K13" s="2104">
        <f>H13</f>
        <v>0.55296000000000001</v>
      </c>
      <c r="L13" s="2105"/>
      <c r="M13" s="1832">
        <f>SUM(I13:L13)</f>
        <v>0.55296000000000001</v>
      </c>
      <c r="N13" s="2112" t="s">
        <v>3376</v>
      </c>
      <c r="O13" s="2030">
        <v>44663</v>
      </c>
      <c r="P13" s="2030"/>
      <c r="Q13" s="2030"/>
      <c r="R13" s="2029" t="s">
        <v>1093</v>
      </c>
      <c r="S13" s="2029">
        <v>60</v>
      </c>
      <c r="T13" s="1951">
        <v>49203132</v>
      </c>
      <c r="U13" s="2024">
        <v>0.53</v>
      </c>
      <c r="V13" s="2029"/>
      <c r="W13" s="2029" t="s">
        <v>1103</v>
      </c>
      <c r="X13" s="2029"/>
      <c r="Y13" s="2029">
        <v>60</v>
      </c>
      <c r="Z13" s="2030" t="s">
        <v>3270</v>
      </c>
      <c r="AA13" s="2030" t="s">
        <v>1099</v>
      </c>
      <c r="AB13" s="1949">
        <v>91311</v>
      </c>
      <c r="AC13" s="2029" t="s">
        <v>1096</v>
      </c>
      <c r="AD13" s="1937" t="s">
        <v>3662</v>
      </c>
      <c r="AE13" s="2029" t="s">
        <v>2230</v>
      </c>
      <c r="AF13" s="2026"/>
      <c r="AG13" s="2029" t="s">
        <v>1087</v>
      </c>
      <c r="AH13" s="2029"/>
      <c r="AI13" s="2047">
        <f>T13</f>
        <v>49203132</v>
      </c>
      <c r="AJ13" s="2076" cm="1">
        <f t="array" ref="AJ13">SUM(MID(0&amp;AI13,LARGE(INDEX(ISNUMBER(--MID(AI13,ROW($1:$127),1))*ROW($1:$127),),ROW($1:$127))+1,1)*10^ROW($1:$127)/10)</f>
        <v>49203132</v>
      </c>
      <c r="AK13" s="1953" t="str">
        <f>VLOOKUP($AJ13,'Item Master Data'!$A:$F,3,FALSE)</f>
        <v>Q.PEAK DUO BLK G10+</v>
      </c>
      <c r="AL13" s="1494">
        <f>VLOOKUP($AJ13,'Item Master Data'!$A:$F,6,FALSE)</f>
        <v>360</v>
      </c>
      <c r="AM13" s="1494">
        <f>F13/AN13</f>
        <v>48</v>
      </c>
      <c r="AN13" s="1494">
        <f>VLOOKUP(AJ13,'Item Master Data'!$A:$G,7,FALSE)</f>
        <v>32</v>
      </c>
      <c r="AO13" s="1494">
        <f>E13-AL13</f>
        <v>0</v>
      </c>
    </row>
    <row r="14" spans="1:44" s="1494" customFormat="1" ht="15" customHeight="1">
      <c r="A14" s="1550" t="s">
        <v>1091</v>
      </c>
      <c r="B14" s="2029" t="s">
        <v>3730</v>
      </c>
      <c r="C14" s="2029" t="s">
        <v>3188</v>
      </c>
      <c r="D14" s="2029" t="s">
        <v>2503</v>
      </c>
      <c r="E14" s="2029">
        <v>360</v>
      </c>
      <c r="F14" s="1950">
        <v>768</v>
      </c>
      <c r="G14" s="1833">
        <f>F14*E14</f>
        <v>276480</v>
      </c>
      <c r="H14" s="2108">
        <f>E14*F14/1000000</f>
        <v>0.27648</v>
      </c>
      <c r="I14" s="1837">
        <f>H14</f>
        <v>0.27648</v>
      </c>
      <c r="J14" s="2104"/>
      <c r="K14" s="2104"/>
      <c r="L14" s="2105"/>
      <c r="M14" s="1832">
        <f>SUM(I14:L14)</f>
        <v>0.27648</v>
      </c>
      <c r="N14" s="2030">
        <v>44659</v>
      </c>
      <c r="O14" s="2030">
        <v>44644</v>
      </c>
      <c r="P14" s="2030">
        <v>44659</v>
      </c>
      <c r="Q14" s="2030">
        <v>44665</v>
      </c>
      <c r="R14" s="2029" t="s">
        <v>2221</v>
      </c>
      <c r="S14" s="2029">
        <v>60</v>
      </c>
      <c r="T14" s="2029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3751</v>
      </c>
      <c r="AA14" s="2030" t="s">
        <v>1099</v>
      </c>
      <c r="AB14" s="1949" t="s">
        <v>3752</v>
      </c>
      <c r="AC14" s="2029" t="s">
        <v>1096</v>
      </c>
      <c r="AD14" s="1937" t="s">
        <v>3662</v>
      </c>
      <c r="AE14" s="2029" t="s">
        <v>2230</v>
      </c>
      <c r="AF14" s="2026"/>
      <c r="AG14" s="2029" t="s">
        <v>1087</v>
      </c>
      <c r="AH14" s="2029"/>
      <c r="AI14" s="2047">
        <f>T14</f>
        <v>49203132</v>
      </c>
      <c r="AJ14" s="2076" cm="1">
        <f t="array" ref="AJ14">SUM(MID(0&amp;AI14,LARGE(INDEX(ISNUMBER(--MID(AI14,ROW($1:$127),1))*ROW($1:$127),),ROW($1:$127))+1,1)*10^ROW($1:$127)/10)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>F14/AN14</f>
        <v>24</v>
      </c>
      <c r="AN14" s="1494">
        <f>VLOOKUP(AJ14,'Item Master Data'!$A:$G,7,FALSE)</f>
        <v>32</v>
      </c>
      <c r="AO14" s="1494">
        <f>E14-AL14</f>
        <v>0</v>
      </c>
    </row>
    <row r="15" spans="1:44" s="1494" customFormat="1" ht="15" customHeight="1">
      <c r="A15" s="1550" t="s">
        <v>1091</v>
      </c>
      <c r="B15" s="2029" t="s">
        <v>3731</v>
      </c>
      <c r="C15" s="2029" t="s">
        <v>3188</v>
      </c>
      <c r="D15" s="2029" t="s">
        <v>2220</v>
      </c>
      <c r="E15" s="2029">
        <v>400</v>
      </c>
      <c r="F15" s="1950">
        <v>768</v>
      </c>
      <c r="G15" s="1833">
        <f>F15*E15</f>
        <v>307200</v>
      </c>
      <c r="H15" s="2108">
        <f>E15*F15/1000000</f>
        <v>0.30719999999999997</v>
      </c>
      <c r="I15" s="1837">
        <f>H15</f>
        <v>0.30719999999999997</v>
      </c>
      <c r="J15" s="2104"/>
      <c r="K15" s="2104"/>
      <c r="L15" s="2105"/>
      <c r="M15" s="1832">
        <f>SUM(I15:L15)</f>
        <v>0.30719999999999997</v>
      </c>
      <c r="N15" s="2030">
        <v>44662</v>
      </c>
      <c r="O15" s="2030">
        <v>44657</v>
      </c>
      <c r="P15" s="2030">
        <v>44662</v>
      </c>
      <c r="Q15" s="2030">
        <v>44663</v>
      </c>
      <c r="R15" s="2029" t="s">
        <v>2221</v>
      </c>
      <c r="S15" s="2029">
        <v>60</v>
      </c>
      <c r="T15" s="1951" t="s">
        <v>3371</v>
      </c>
      <c r="U15" s="2024">
        <v>0.55000000000000004</v>
      </c>
      <c r="V15" s="2029"/>
      <c r="W15" s="2029" t="s">
        <v>1103</v>
      </c>
      <c r="X15" s="2029"/>
      <c r="Y15" s="2029">
        <v>60</v>
      </c>
      <c r="Z15" s="2030" t="s">
        <v>2510</v>
      </c>
      <c r="AA15" s="2030" t="s">
        <v>1099</v>
      </c>
      <c r="AB15" s="1949" t="s">
        <v>3271</v>
      </c>
      <c r="AC15" s="2029" t="s">
        <v>1096</v>
      </c>
      <c r="AD15" s="1937" t="s">
        <v>1099</v>
      </c>
      <c r="AE15" s="2029" t="s">
        <v>2230</v>
      </c>
      <c r="AF15" s="2026" t="s">
        <v>1098</v>
      </c>
      <c r="AG15" s="2029" t="s">
        <v>1087</v>
      </c>
      <c r="AH15" s="2029"/>
      <c r="AI15" s="2047" t="str">
        <f>T15</f>
        <v>30390156H</v>
      </c>
      <c r="AJ15" s="2076" cm="1">
        <f t="array" ref="AJ15">SUM(MID(0&amp;AI15,LARGE(INDEX(ISNUMBER(--MID(AI15,ROW($1:$127),1))*ROW($1:$127),),ROW($1:$127))+1,1)*10^ROW($1:$127)/10)</f>
        <v>30390156</v>
      </c>
      <c r="AK15" s="1953" t="str">
        <f>VLOOKUP($AJ15,'Item Master Data'!$A:$F,3,FALSE)</f>
        <v>Q.PEAK DUO BLK ML G10+</v>
      </c>
      <c r="AL15" s="1494">
        <f>VLOOKUP($AJ15,'Item Master Data'!$A:$F,6,FALSE)</f>
        <v>400</v>
      </c>
      <c r="AM15" s="1494">
        <f>F15/AN15</f>
        <v>24</v>
      </c>
      <c r="AN15" s="1494">
        <f>VLOOKUP(AJ15,'Item Master Data'!$A:$G,7,FALSE)</f>
        <v>32</v>
      </c>
      <c r="AO15" s="1494">
        <f>E15-AL15</f>
        <v>0</v>
      </c>
    </row>
    <row r="16" spans="1:44" s="1494" customFormat="1" ht="15" customHeight="1">
      <c r="A16" s="1550" t="s">
        <v>1091</v>
      </c>
      <c r="B16" s="2029" t="s">
        <v>3732</v>
      </c>
      <c r="C16" s="2029" t="s">
        <v>3188</v>
      </c>
      <c r="D16" s="2029" t="s">
        <v>2503</v>
      </c>
      <c r="E16" s="2029">
        <v>360</v>
      </c>
      <c r="F16" s="1950">
        <v>1152</v>
      </c>
      <c r="G16" s="1833">
        <f>F16*E16</f>
        <v>414720</v>
      </c>
      <c r="H16" s="2108">
        <f>E16*F16/1000000</f>
        <v>0.41471999999999998</v>
      </c>
      <c r="I16" s="1837"/>
      <c r="J16" s="2104"/>
      <c r="K16" s="2104">
        <f>H16</f>
        <v>0.41471999999999998</v>
      </c>
      <c r="L16" s="2105"/>
      <c r="M16" s="1832">
        <f>SUM(I16:L16)</f>
        <v>0.41471999999999998</v>
      </c>
      <c r="N16" s="2112" t="s">
        <v>3376</v>
      </c>
      <c r="O16" s="2030">
        <v>44663</v>
      </c>
      <c r="P16" s="2030"/>
      <c r="Q16" s="2030"/>
      <c r="R16" s="2029" t="s">
        <v>2221</v>
      </c>
      <c r="S16" s="2029">
        <v>60</v>
      </c>
      <c r="T16" s="1951">
        <v>49203132</v>
      </c>
      <c r="U16" s="2024">
        <v>0.53</v>
      </c>
      <c r="V16" s="2029"/>
      <c r="W16" s="2029" t="s">
        <v>1103</v>
      </c>
      <c r="X16" s="2029"/>
      <c r="Y16" s="2029">
        <v>60</v>
      </c>
      <c r="Z16" s="2030" t="s">
        <v>2510</v>
      </c>
      <c r="AA16" s="2030" t="s">
        <v>1099</v>
      </c>
      <c r="AB16" s="1949" t="s">
        <v>3271</v>
      </c>
      <c r="AC16" s="2029" t="s">
        <v>1096</v>
      </c>
      <c r="AD16" s="1937" t="s">
        <v>3662</v>
      </c>
      <c r="AE16" s="2029" t="s">
        <v>2230</v>
      </c>
      <c r="AF16" s="2026"/>
      <c r="AG16" s="2029" t="s">
        <v>1087</v>
      </c>
      <c r="AH16" s="2029"/>
      <c r="AI16" s="2047">
        <f>T16</f>
        <v>49203132</v>
      </c>
      <c r="AJ16" s="2076" cm="1">
        <f t="array" ref="AJ16">SUM(MID(0&amp;AI16,LARGE(INDEX(ISNUMBER(--MID(AI16,ROW($1:$127),1))*ROW($1:$127),),ROW($1:$127))+1,1)*10^ROW($1:$127)/10)</f>
        <v>49203132</v>
      </c>
      <c r="AK16" s="1953" t="str">
        <f>VLOOKUP($AJ16,'Item Master Data'!$A:$F,3,FALSE)</f>
        <v>Q.PEAK DUO BLK G10+</v>
      </c>
      <c r="AL16" s="1494">
        <f>VLOOKUP($AJ16,'Item Master Data'!$A:$F,6,FALSE)</f>
        <v>360</v>
      </c>
      <c r="AM16" s="1494">
        <f>F16/AN16</f>
        <v>36</v>
      </c>
      <c r="AN16" s="1494">
        <f>VLOOKUP(AJ16,'Item Master Data'!$A:$G,7,FALSE)</f>
        <v>32</v>
      </c>
      <c r="AO16" s="1494">
        <f>E16-AL16</f>
        <v>0</v>
      </c>
    </row>
    <row r="17" spans="1:41" s="1494" customFormat="1" ht="15" customHeight="1">
      <c r="A17" s="1550" t="s">
        <v>1091</v>
      </c>
      <c r="B17" s="2029" t="s">
        <v>4336</v>
      </c>
      <c r="C17" s="2029" t="s">
        <v>3188</v>
      </c>
      <c r="D17" s="2029" t="s">
        <v>2229</v>
      </c>
      <c r="E17" s="2029">
        <v>475</v>
      </c>
      <c r="F17" s="1950">
        <v>1073</v>
      </c>
      <c r="G17" s="1833">
        <f>F17*E17</f>
        <v>509675</v>
      </c>
      <c r="H17" s="2108">
        <f>E17*F17/1000000</f>
        <v>0.50967499999999999</v>
      </c>
      <c r="I17" s="1837"/>
      <c r="J17" s="1818">
        <f>H17</f>
        <v>0.50967499999999999</v>
      </c>
      <c r="K17" s="2104"/>
      <c r="L17" s="2105"/>
      <c r="M17" s="1832">
        <f>SUM(I17:L17)</f>
        <v>0.50967499999999999</v>
      </c>
      <c r="N17" s="2030"/>
      <c r="O17" s="2030">
        <v>44665</v>
      </c>
      <c r="P17" s="2030">
        <v>44672</v>
      </c>
      <c r="Q17" s="2030">
        <v>44673</v>
      </c>
      <c r="R17" s="2029" t="s">
        <v>2221</v>
      </c>
      <c r="S17" s="2029">
        <v>72</v>
      </c>
      <c r="T17" s="1951" t="s">
        <v>3196</v>
      </c>
      <c r="U17" s="2024">
        <v>0.46498947368421056</v>
      </c>
      <c r="V17" s="2029"/>
      <c r="W17" s="2029" t="s">
        <v>1103</v>
      </c>
      <c r="X17" s="2029"/>
      <c r="Y17" s="2029">
        <v>60</v>
      </c>
      <c r="Z17" s="2030" t="s">
        <v>2510</v>
      </c>
      <c r="AA17" s="2030" t="s">
        <v>1099</v>
      </c>
      <c r="AB17" s="1949" t="s">
        <v>3271</v>
      </c>
      <c r="AC17" s="2029" t="s">
        <v>1096</v>
      </c>
      <c r="AD17" s="1937" t="s">
        <v>1099</v>
      </c>
      <c r="AE17" s="2029" t="s">
        <v>2230</v>
      </c>
      <c r="AF17" s="2026"/>
      <c r="AG17" s="2029" t="s">
        <v>1087</v>
      </c>
      <c r="AH17" s="2029"/>
      <c r="AI17" s="2047" t="str">
        <f>T17</f>
        <v>30397471C</v>
      </c>
      <c r="AJ17" s="2076" cm="1">
        <f t="array" ref="AJ17">SUM(MID(0&amp;AI17,LARGE(INDEX(ISNUMBER(--MID(AI17,ROW($1:$127),1))*ROW($1:$127),),ROW($1:$127))+1,1)*10^ROW($1:$127)/10)</f>
        <v>30397471</v>
      </c>
      <c r="AK17" s="1953" t="str">
        <f>VLOOKUP($AJ17,'Item Master Data'!$A:$F,3,FALSE)</f>
        <v>Q.PEAK DUO XL G10</v>
      </c>
      <c r="AL17" s="1494">
        <f>VLOOKUP($AJ17,'Item Master Data'!$A:$F,6,FALSE)</f>
        <v>475</v>
      </c>
      <c r="AM17" s="1494">
        <f>F17/AN17</f>
        <v>37</v>
      </c>
      <c r="AN17" s="1494">
        <f>VLOOKUP(AJ17,'Item Master Data'!$A:$G,7,FALSE)</f>
        <v>29</v>
      </c>
      <c r="AO17" s="1494">
        <f>E17-AL17</f>
        <v>0</v>
      </c>
    </row>
    <row r="18" spans="1:41" s="1494" customFormat="1">
      <c r="A18" s="1550" t="s">
        <v>1091</v>
      </c>
      <c r="B18" s="2029" t="s">
        <v>4337</v>
      </c>
      <c r="C18" s="2029" t="s">
        <v>3188</v>
      </c>
      <c r="D18" s="2029" t="s">
        <v>2229</v>
      </c>
      <c r="E18" s="2029">
        <v>475</v>
      </c>
      <c r="F18" s="1950">
        <v>2407</v>
      </c>
      <c r="G18" s="1833">
        <f>F18*E18</f>
        <v>1143325</v>
      </c>
      <c r="H18" s="2108">
        <f>E18*F18/1000000</f>
        <v>1.1433249999999999</v>
      </c>
      <c r="I18" s="1837"/>
      <c r="J18" s="2104">
        <f>H18</f>
        <v>1.1433249999999999</v>
      </c>
      <c r="K18" s="2104"/>
      <c r="L18" s="2105"/>
      <c r="M18" s="1832">
        <f>SUM(I18:L18)</f>
        <v>1.1433249999999999</v>
      </c>
      <c r="N18" s="2030"/>
      <c r="O18" s="2030">
        <v>44665</v>
      </c>
      <c r="P18" s="2030">
        <v>44672</v>
      </c>
      <c r="Q18" s="2030">
        <v>44673</v>
      </c>
      <c r="R18" s="2029" t="s">
        <v>2221</v>
      </c>
      <c r="S18" s="2029">
        <v>72</v>
      </c>
      <c r="T18" s="1951" t="s">
        <v>3196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2510</v>
      </c>
      <c r="AA18" s="2030" t="s">
        <v>1099</v>
      </c>
      <c r="AB18" s="1949" t="s">
        <v>3271</v>
      </c>
      <c r="AC18" s="2029" t="s">
        <v>1096</v>
      </c>
      <c r="AD18" s="1937" t="s">
        <v>2259</v>
      </c>
      <c r="AE18" s="2029" t="s">
        <v>2230</v>
      </c>
      <c r="AF18" s="2026"/>
      <c r="AG18" s="2029" t="s">
        <v>1087</v>
      </c>
      <c r="AH18" s="2029"/>
      <c r="AI18" s="2047" t="str">
        <f>T18</f>
        <v>30397471C</v>
      </c>
      <c r="AJ18" s="2076" cm="1">
        <f t="array" ref="AJ18">SUM(MID(0&amp;AI18,LARGE(INDEX(ISNUMBER(--MID(AI18,ROW($1:$127),1))*ROW($1:$127),),ROW($1:$127))+1,1)*10^ROW($1:$127)/10)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>F18/AN18</f>
        <v>83</v>
      </c>
      <c r="AN18" s="1494">
        <f>VLOOKUP(AJ18,'Item Master Data'!$A:$G,7,FALSE)</f>
        <v>29</v>
      </c>
      <c r="AO18" s="1494">
        <f>E18-AL18</f>
        <v>0</v>
      </c>
    </row>
    <row r="19" spans="1:41" s="1494" customFormat="1" ht="15" customHeight="1">
      <c r="A19" s="1550" t="s">
        <v>1091</v>
      </c>
      <c r="B19" s="2029" t="s">
        <v>3599</v>
      </c>
      <c r="C19" s="2029" t="s">
        <v>2262</v>
      </c>
      <c r="D19" s="2029" t="s">
        <v>2503</v>
      </c>
      <c r="E19" s="2029">
        <v>360</v>
      </c>
      <c r="F19" s="1950">
        <v>832</v>
      </c>
      <c r="G19" s="1833">
        <f>F19*E19</f>
        <v>299520</v>
      </c>
      <c r="H19" s="2108">
        <f>E19*F19/1000000</f>
        <v>0.29952000000000001</v>
      </c>
      <c r="I19" s="1837"/>
      <c r="J19" s="2104"/>
      <c r="K19" s="2104"/>
      <c r="L19" s="2105">
        <f>H19</f>
        <v>0.29952000000000001</v>
      </c>
      <c r="M19" s="1832">
        <f>SUM(I19:L19)</f>
        <v>0.29952000000000001</v>
      </c>
      <c r="N19" s="2113" t="s">
        <v>3419</v>
      </c>
      <c r="O19" s="2030">
        <v>44662</v>
      </c>
      <c r="P19" s="2030"/>
      <c r="Q19" s="2030"/>
      <c r="R19" s="2029" t="s">
        <v>1093</v>
      </c>
      <c r="S19" s="2029">
        <v>60</v>
      </c>
      <c r="T19" s="1951">
        <v>49203132</v>
      </c>
      <c r="U19" s="2024">
        <v>0.53</v>
      </c>
      <c r="V19" s="2029"/>
      <c r="W19" s="2029" t="s">
        <v>1103</v>
      </c>
      <c r="X19" s="2029"/>
      <c r="Y19" s="2029">
        <v>60</v>
      </c>
      <c r="Z19" s="2030" t="s">
        <v>2266</v>
      </c>
      <c r="AA19" s="2030" t="s">
        <v>1099</v>
      </c>
      <c r="AB19" s="1949" t="s">
        <v>3198</v>
      </c>
      <c r="AC19" s="2029" t="s">
        <v>1096</v>
      </c>
      <c r="AD19" s="1937" t="s">
        <v>3662</v>
      </c>
      <c r="AE19" s="2029" t="s">
        <v>2230</v>
      </c>
      <c r="AF19" s="2026"/>
      <c r="AG19" s="2029" t="s">
        <v>1087</v>
      </c>
      <c r="AH19" s="2029"/>
      <c r="AI19" s="2047">
        <f>T19</f>
        <v>49203132</v>
      </c>
      <c r="AJ19" s="2076" cm="1">
        <f t="array" ref="AJ19">SUM(MID(0&amp;AI19,LARGE(INDEX(ISNUMBER(--MID(AI19,ROW($1:$127),1))*ROW($1:$127),),ROW($1:$127))+1,1)*10^ROW($1:$127)/10)</f>
        <v>49203132</v>
      </c>
      <c r="AK19" s="1953" t="str">
        <f>VLOOKUP($AJ19,'Item Master Data'!$A:$F,3,FALSE)</f>
        <v>Q.PEAK DUO BLK G10+</v>
      </c>
      <c r="AL19" s="1494">
        <f>VLOOKUP($AJ19,'Item Master Data'!$A:$F,6,FALSE)</f>
        <v>360</v>
      </c>
      <c r="AM19" s="1494">
        <f>F19/AN19</f>
        <v>26</v>
      </c>
      <c r="AN19" s="1494">
        <f>VLOOKUP(AJ19,'Item Master Data'!$A:$G,7,FALSE)</f>
        <v>32</v>
      </c>
      <c r="AO19" s="1494">
        <f>E19-AL19</f>
        <v>0</v>
      </c>
    </row>
    <row r="20" spans="1:41" s="1494" customFormat="1" ht="15" customHeight="1">
      <c r="A20" s="1550" t="s">
        <v>1091</v>
      </c>
      <c r="B20" s="2029" t="s">
        <v>3435</v>
      </c>
      <c r="C20" s="2029" t="s">
        <v>2262</v>
      </c>
      <c r="D20" s="2029" t="s">
        <v>1108</v>
      </c>
      <c r="E20" s="2029">
        <v>340</v>
      </c>
      <c r="F20" s="1950">
        <v>2496</v>
      </c>
      <c r="G20" s="1833">
        <f>F20*E20</f>
        <v>848640</v>
      </c>
      <c r="H20" s="2108">
        <f>E20*F20/1000000</f>
        <v>0.84863999999999995</v>
      </c>
      <c r="I20" s="1837"/>
      <c r="J20" s="2104">
        <f>H20</f>
        <v>0.84863999999999995</v>
      </c>
      <c r="K20" s="2104"/>
      <c r="L20" s="2105"/>
      <c r="M20" s="1832">
        <f>SUM(I20:L20)</f>
        <v>0.84863999999999995</v>
      </c>
      <c r="N20" s="2030"/>
      <c r="O20" s="2030">
        <v>44635</v>
      </c>
      <c r="P20" s="2030">
        <v>44680</v>
      </c>
      <c r="Q20" s="2030">
        <v>44680</v>
      </c>
      <c r="R20" s="2029" t="s">
        <v>1093</v>
      </c>
      <c r="S20" s="2029">
        <v>60</v>
      </c>
      <c r="T20" s="1951" t="s">
        <v>3268</v>
      </c>
      <c r="U20" s="2024">
        <v>0.45499999999999996</v>
      </c>
      <c r="V20" s="2029" t="s">
        <v>3645</v>
      </c>
      <c r="W20" s="2029" t="s">
        <v>1103</v>
      </c>
      <c r="X20" s="2029"/>
      <c r="Y20" s="2029">
        <v>60</v>
      </c>
      <c r="Z20" s="2030" t="s">
        <v>1161</v>
      </c>
      <c r="AA20" s="2030" t="s">
        <v>1099</v>
      </c>
      <c r="AB20" s="1949" t="s">
        <v>3753</v>
      </c>
      <c r="AC20" s="2029" t="s">
        <v>1096</v>
      </c>
      <c r="AD20" s="1937" t="s">
        <v>1099</v>
      </c>
      <c r="AE20" s="2029" t="s">
        <v>2230</v>
      </c>
      <c r="AF20" s="2026" t="s">
        <v>1098</v>
      </c>
      <c r="AG20" s="2029" t="s">
        <v>2235</v>
      </c>
      <c r="AH20" s="2029"/>
      <c r="AI20" s="2047" t="str">
        <f>T20</f>
        <v>30376609H</v>
      </c>
      <c r="AJ20" s="2076" cm="1">
        <f t="array" ref="AJ20">SUM(MID(0&amp;AI20,LARGE(INDEX(ISNUMBER(--MID(AI20,ROW($1:$127),1))*ROW($1:$127),),ROW($1:$127))+1,1)*10^ROW($1:$127)/10)</f>
        <v>30376609</v>
      </c>
      <c r="AK20" s="1953" t="str">
        <f>VLOOKUP($AJ20,'Item Master Data'!$A:$F,3,FALSE)</f>
        <v>Q.PEAK DUO BLK G6+</v>
      </c>
      <c r="AL20" s="1494">
        <f>VLOOKUP($AJ20,'Item Master Data'!$A:$F,6,FALSE)</f>
        <v>340</v>
      </c>
      <c r="AM20" s="1494">
        <f>F20/AN20</f>
        <v>78</v>
      </c>
      <c r="AN20" s="1494">
        <f>VLOOKUP(AJ20,'Item Master Data'!$A:$G,7,FALSE)</f>
        <v>32</v>
      </c>
      <c r="AO20" s="1494">
        <f>E20-AL20</f>
        <v>0</v>
      </c>
    </row>
    <row r="21" spans="1:41" s="1494" customFormat="1" ht="15" customHeight="1">
      <c r="A21" s="1550" t="s">
        <v>1091</v>
      </c>
      <c r="B21" s="2029" t="s">
        <v>3242</v>
      </c>
      <c r="C21" s="2029" t="s">
        <v>2262</v>
      </c>
      <c r="D21" s="2029" t="s">
        <v>2210</v>
      </c>
      <c r="E21" s="2029">
        <v>480</v>
      </c>
      <c r="F21" s="1950">
        <v>1276</v>
      </c>
      <c r="G21" s="1833">
        <f>F21*E21</f>
        <v>612480</v>
      </c>
      <c r="H21" s="2108">
        <f>E21*F21/1000000</f>
        <v>0.61248000000000002</v>
      </c>
      <c r="I21" s="1837"/>
      <c r="J21" s="2104"/>
      <c r="K21" s="2104">
        <f>H21</f>
        <v>0.61248000000000002</v>
      </c>
      <c r="L21" s="2105"/>
      <c r="M21" s="1832">
        <f>SUM(I21:L21)</f>
        <v>0.61248000000000002</v>
      </c>
      <c r="N21" s="2112" t="s">
        <v>3376</v>
      </c>
      <c r="O21" s="2021">
        <v>44669</v>
      </c>
      <c r="P21" s="2030"/>
      <c r="Q21" s="2030"/>
      <c r="R21" s="2029" t="s">
        <v>400</v>
      </c>
      <c r="S21" s="2029">
        <v>72</v>
      </c>
      <c r="T21" s="1951">
        <v>49303156</v>
      </c>
      <c r="U21" s="2024">
        <v>0.47</v>
      </c>
      <c r="V21" s="2030"/>
      <c r="W21" s="2029" t="s">
        <v>1103</v>
      </c>
      <c r="X21" s="2029"/>
      <c r="Y21" s="2029">
        <v>60</v>
      </c>
      <c r="Z21" s="2030" t="s">
        <v>2266</v>
      </c>
      <c r="AA21" s="2030" t="s">
        <v>1099</v>
      </c>
      <c r="AB21" s="1949">
        <v>93703</v>
      </c>
      <c r="AC21" s="2029" t="s">
        <v>1096</v>
      </c>
      <c r="AD21" s="1937" t="s">
        <v>3662</v>
      </c>
      <c r="AE21" s="2029" t="s">
        <v>2230</v>
      </c>
      <c r="AF21" s="2026"/>
      <c r="AG21" s="2029" t="s">
        <v>2235</v>
      </c>
      <c r="AH21" s="2029"/>
      <c r="AI21" s="2047">
        <f>T21</f>
        <v>49303156</v>
      </c>
      <c r="AJ21" s="2076" cm="1">
        <f t="array" ref="AJ21">SUM(MID(0&amp;AI21,LARGE(INDEX(ISNUMBER(--MID(AI21,ROW($1:$127),1))*ROW($1:$127),),ROW($1:$127))+1,1)*10^ROW($1:$127)/10)</f>
        <v>49303156</v>
      </c>
      <c r="AK21" s="1953" t="str">
        <f>VLOOKUP($AJ21,'Item Master Data'!$A:$F,3,FALSE)</f>
        <v>Q.PEAK DUO XL G10 BFG</v>
      </c>
      <c r="AL21" s="1494">
        <f>VLOOKUP($AJ21,'Item Master Data'!$A:$F,6,FALSE)</f>
        <v>480</v>
      </c>
      <c r="AM21" s="1494">
        <f>F21/AN21</f>
        <v>44</v>
      </c>
      <c r="AN21" s="1494">
        <f>VLOOKUP(AJ21,'Item Master Data'!$A:$G,7,FALSE)</f>
        <v>29</v>
      </c>
      <c r="AO21" s="1494">
        <f>E21-AL21</f>
        <v>0</v>
      </c>
    </row>
    <row r="22" spans="1:41" s="1494" customFormat="1" ht="15" customHeight="1">
      <c r="A22" s="1550" t="s">
        <v>1091</v>
      </c>
      <c r="B22" s="2029" t="s">
        <v>3242</v>
      </c>
      <c r="C22" s="2029" t="s">
        <v>2262</v>
      </c>
      <c r="D22" s="2029" t="s">
        <v>2210</v>
      </c>
      <c r="E22" s="2029">
        <v>480</v>
      </c>
      <c r="F22" s="1950">
        <f>1914-1276</f>
        <v>638</v>
      </c>
      <c r="G22" s="1833">
        <f>F22*E22</f>
        <v>306240</v>
      </c>
      <c r="H22" s="2108">
        <f>E22*F22/1000000</f>
        <v>0.30624000000000001</v>
      </c>
      <c r="I22" s="1837"/>
      <c r="J22" s="2104"/>
      <c r="K22" s="2104"/>
      <c r="L22" s="2105">
        <f>H22</f>
        <v>0.30624000000000001</v>
      </c>
      <c r="M22" s="1832">
        <f>SUM(I22:L22)</f>
        <v>0.30624000000000001</v>
      </c>
      <c r="N22" s="2113" t="s">
        <v>3419</v>
      </c>
      <c r="O22" s="2021">
        <v>44669</v>
      </c>
      <c r="P22" s="2030"/>
      <c r="Q22" s="2030"/>
      <c r="R22" s="2029" t="s">
        <v>400</v>
      </c>
      <c r="S22" s="2029">
        <v>72</v>
      </c>
      <c r="T22" s="1951">
        <v>49303156</v>
      </c>
      <c r="U22" s="2024">
        <v>0.47</v>
      </c>
      <c r="V22" s="2030"/>
      <c r="W22" s="2029" t="s">
        <v>1103</v>
      </c>
      <c r="X22" s="2029"/>
      <c r="Y22" s="2029">
        <v>60</v>
      </c>
      <c r="Z22" s="2030" t="s">
        <v>2266</v>
      </c>
      <c r="AA22" s="2030" t="s">
        <v>1099</v>
      </c>
      <c r="AB22" s="1949">
        <v>93703</v>
      </c>
      <c r="AC22" s="2029" t="s">
        <v>1096</v>
      </c>
      <c r="AD22" s="1937" t="s">
        <v>3662</v>
      </c>
      <c r="AE22" s="2029" t="s">
        <v>2230</v>
      </c>
      <c r="AF22" s="2026"/>
      <c r="AG22" s="2029" t="s">
        <v>2235</v>
      </c>
      <c r="AH22" s="2029"/>
      <c r="AI22" s="2047">
        <f>T22</f>
        <v>49303156</v>
      </c>
      <c r="AJ22" s="2076" cm="1">
        <f t="array" ref="AJ22">SUM(MID(0&amp;AI22,LARGE(INDEX(ISNUMBER(--MID(AI22,ROW($1:$127),1))*ROW($1:$127),),ROW($1:$127))+1,1)*10^ROW($1:$127)/10)</f>
        <v>49303156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>F22/AN22</f>
        <v>22</v>
      </c>
      <c r="AN22" s="1494">
        <f>VLOOKUP(AJ22,'Item Master Data'!$A:$G,7,FALSE)</f>
        <v>29</v>
      </c>
      <c r="AO22" s="1494">
        <f>E22-AL22</f>
        <v>0</v>
      </c>
    </row>
    <row r="23" spans="1:41" s="1494" customFormat="1" ht="15" customHeight="1">
      <c r="A23" s="1550" t="s">
        <v>1091</v>
      </c>
      <c r="B23" s="2029" t="s">
        <v>3602</v>
      </c>
      <c r="C23" s="2029" t="s">
        <v>2262</v>
      </c>
      <c r="D23" s="2029" t="s">
        <v>2254</v>
      </c>
      <c r="E23" s="2029">
        <v>480</v>
      </c>
      <c r="F23" s="1950">
        <v>638</v>
      </c>
      <c r="G23" s="1833">
        <f>F23*E23</f>
        <v>306240</v>
      </c>
      <c r="H23" s="1831">
        <f>E23*F23/1000000</f>
        <v>0.30624000000000001</v>
      </c>
      <c r="I23" s="1837"/>
      <c r="J23" s="2104">
        <f>H23</f>
        <v>0.30624000000000001</v>
      </c>
      <c r="K23" s="2104"/>
      <c r="L23" s="2105"/>
      <c r="M23" s="1832">
        <f>SUM(I23:L23)</f>
        <v>0.30624000000000001</v>
      </c>
      <c r="N23" s="2030"/>
      <c r="O23" s="2021">
        <v>44670</v>
      </c>
      <c r="P23" s="2030">
        <v>44672</v>
      </c>
      <c r="Q23" s="2030">
        <v>44677</v>
      </c>
      <c r="R23" s="2029" t="s">
        <v>400</v>
      </c>
      <c r="S23" s="2029">
        <v>72</v>
      </c>
      <c r="T23" s="1951">
        <v>49303156</v>
      </c>
      <c r="U23" s="2024">
        <v>0.49</v>
      </c>
      <c r="V23" s="2029"/>
      <c r="W23" s="2029" t="s">
        <v>1103</v>
      </c>
      <c r="X23" s="2029"/>
      <c r="Y23" s="2029">
        <v>60</v>
      </c>
      <c r="Z23" s="2030" t="s">
        <v>2266</v>
      </c>
      <c r="AA23" s="2030" t="s">
        <v>1099</v>
      </c>
      <c r="AB23" s="1949">
        <v>93703</v>
      </c>
      <c r="AC23" s="2029" t="s">
        <v>1096</v>
      </c>
      <c r="AD23" s="2029" t="s">
        <v>3662</v>
      </c>
      <c r="AE23" s="2029" t="s">
        <v>2230</v>
      </c>
      <c r="AF23" s="2026"/>
      <c r="AG23" s="2029" t="s">
        <v>1087</v>
      </c>
      <c r="AH23" s="2029"/>
      <c r="AI23" s="2047">
        <f>T23</f>
        <v>49303156</v>
      </c>
      <c r="AJ23" s="2076" cm="1">
        <f t="array" ref="AJ23">SUM(MID(0&amp;AI23,LARGE(INDEX(ISNUMBER(--MID(AI23,ROW($1:$127),1))*ROW($1:$127),),ROW($1:$127))+1,1)*10^ROW($1:$127)/10)</f>
        <v>49303156</v>
      </c>
      <c r="AK23" s="1953" t="str">
        <f>VLOOKUP($AJ23,'Item Master Data'!$A:$F,3,FALSE)</f>
        <v>Q.PEAK DUO XL G10 BFG</v>
      </c>
      <c r="AL23" s="1494">
        <f>VLOOKUP($AJ23,'Item Master Data'!$A:$F,6,FALSE)</f>
        <v>480</v>
      </c>
      <c r="AM23" s="1494">
        <f>F23/AN23</f>
        <v>22</v>
      </c>
      <c r="AN23" s="1494">
        <f>VLOOKUP(AJ23,'Item Master Data'!$A:$G,7,FALSE)</f>
        <v>29</v>
      </c>
      <c r="AO23" s="1494">
        <f>E23-AL23</f>
        <v>0</v>
      </c>
    </row>
    <row r="24" spans="1:41" s="1494" customFormat="1" ht="15" customHeight="1">
      <c r="A24" s="1550" t="s">
        <v>1091</v>
      </c>
      <c r="B24" s="2029" t="s">
        <v>3603</v>
      </c>
      <c r="C24" s="2029" t="s">
        <v>3243</v>
      </c>
      <c r="D24" s="2029" t="s">
        <v>3473</v>
      </c>
      <c r="E24" s="2029">
        <v>405</v>
      </c>
      <c r="F24" s="1950">
        <v>768</v>
      </c>
      <c r="G24" s="1833">
        <f>F24*E24</f>
        <v>311040</v>
      </c>
      <c r="H24" s="2108">
        <f>E24*F24/1000000</f>
        <v>0.31103999999999998</v>
      </c>
      <c r="I24" s="1837"/>
      <c r="J24" s="2104"/>
      <c r="K24" s="2104">
        <f>H24</f>
        <v>0.31103999999999998</v>
      </c>
      <c r="L24" s="2105"/>
      <c r="M24" s="1832">
        <f>SUM(I24:L24)</f>
        <v>0.31103999999999998</v>
      </c>
      <c r="N24" s="2112" t="s">
        <v>3376</v>
      </c>
      <c r="O24" s="2100" t="s">
        <v>4295</v>
      </c>
      <c r="P24" s="2030"/>
      <c r="Q24" s="2030"/>
      <c r="R24" s="2029" t="s">
        <v>1093</v>
      </c>
      <c r="S24" s="2029">
        <v>60</v>
      </c>
      <c r="T24" s="1951" t="s">
        <v>3447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3754</v>
      </c>
      <c r="AA24" s="2030" t="s">
        <v>3755</v>
      </c>
      <c r="AB24" s="1949" t="s">
        <v>3756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>T24</f>
        <v>30372157H</v>
      </c>
      <c r="AJ24" s="2076" cm="1">
        <f t="array" ref="AJ24">SUM(MID(0&amp;AI24,LARGE(INDEX(ISNUMBER(--MID(AI24,ROW($1:$127),1))*ROW($1:$127),),ROW($1:$127))+1,1)*10^ROW($1:$127)/10)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>F24/AN24</f>
        <v>24</v>
      </c>
      <c r="AN24" s="1494">
        <f>VLOOKUP(AJ24,'Item Master Data'!$A:$G,7,FALSE)</f>
        <v>32</v>
      </c>
      <c r="AO24" s="1494">
        <f>E24-AL24</f>
        <v>0</v>
      </c>
    </row>
    <row r="25" spans="1:41" s="1494" customFormat="1" ht="15" customHeight="1">
      <c r="A25" s="1550" t="s">
        <v>1091</v>
      </c>
      <c r="B25" s="2029" t="s">
        <v>3604</v>
      </c>
      <c r="C25" s="2029" t="s">
        <v>3243</v>
      </c>
      <c r="D25" s="2029" t="s">
        <v>3473</v>
      </c>
      <c r="E25" s="2029">
        <v>405</v>
      </c>
      <c r="F25" s="1950">
        <v>768</v>
      </c>
      <c r="G25" s="1833">
        <f>F25*E25</f>
        <v>311040</v>
      </c>
      <c r="H25" s="2108">
        <f>E25*F25/1000000</f>
        <v>0.31103999999999998</v>
      </c>
      <c r="I25" s="1837"/>
      <c r="J25" s="2104"/>
      <c r="K25" s="2104">
        <f>H25</f>
        <v>0.31103999999999998</v>
      </c>
      <c r="L25" s="2105"/>
      <c r="M25" s="1832">
        <f>SUM(I25:L25)</f>
        <v>0.31103999999999998</v>
      </c>
      <c r="N25" s="2112" t="s">
        <v>3376</v>
      </c>
      <c r="O25" s="2100" t="s">
        <v>4295</v>
      </c>
      <c r="P25" s="2030"/>
      <c r="Q25" s="2030"/>
      <c r="R25" s="2029" t="s">
        <v>1093</v>
      </c>
      <c r="S25" s="2029">
        <v>60</v>
      </c>
      <c r="T25" s="1951" t="s">
        <v>3447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3754</v>
      </c>
      <c r="AA25" s="2030" t="s">
        <v>3755</v>
      </c>
      <c r="AB25" s="1949" t="s">
        <v>3756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>T25</f>
        <v>30372157H</v>
      </c>
      <c r="AJ25" s="2076" cm="1">
        <f t="array" ref="AJ25">SUM(MID(0&amp;AI25,LARGE(INDEX(ISNUMBER(--MID(AI25,ROW($1:$127),1))*ROW($1:$127),),ROW($1:$127))+1,1)*10^ROW($1:$127)/10)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>F25/AN25</f>
        <v>24</v>
      </c>
      <c r="AN25" s="1494">
        <f>VLOOKUP(AJ25,'Item Master Data'!$A:$G,7,FALSE)</f>
        <v>32</v>
      </c>
      <c r="AO25" s="1494">
        <f>E25-AL25</f>
        <v>0</v>
      </c>
    </row>
    <row r="26" spans="1:41" s="1494" customFormat="1" ht="15" customHeight="1">
      <c r="A26" s="1550" t="s">
        <v>1091</v>
      </c>
      <c r="B26" s="2029" t="s">
        <v>3605</v>
      </c>
      <c r="C26" s="2029" t="s">
        <v>3243</v>
      </c>
      <c r="D26" s="2029" t="s">
        <v>3383</v>
      </c>
      <c r="E26" s="2029">
        <v>405</v>
      </c>
      <c r="F26" s="1950">
        <v>768</v>
      </c>
      <c r="G26" s="1833">
        <f>F26*E26</f>
        <v>311040</v>
      </c>
      <c r="H26" s="2108">
        <f>E26*F26/1000000</f>
        <v>0.31103999999999998</v>
      </c>
      <c r="I26" s="1837"/>
      <c r="J26" s="2104"/>
      <c r="K26" s="2104">
        <f>H26</f>
        <v>0.31103999999999998</v>
      </c>
      <c r="L26" s="2105"/>
      <c r="M26" s="1832">
        <f>SUM(I26:L26)</f>
        <v>0.31103999999999998</v>
      </c>
      <c r="N26" s="2112" t="s">
        <v>3376</v>
      </c>
      <c r="O26" s="2100" t="s">
        <v>4295</v>
      </c>
      <c r="P26" s="2030"/>
      <c r="Q26" s="2030"/>
      <c r="R26" s="2029" t="s">
        <v>1093</v>
      </c>
      <c r="S26" s="2029">
        <v>60</v>
      </c>
      <c r="T26" s="1951" t="s">
        <v>3447</v>
      </c>
      <c r="U26" s="2024">
        <v>0.56999999999999995</v>
      </c>
      <c r="V26" s="2029"/>
      <c r="W26" s="2029" t="s">
        <v>1103</v>
      </c>
      <c r="X26" s="2029"/>
      <c r="Y26" s="2029">
        <v>60</v>
      </c>
      <c r="Z26" s="2030" t="s">
        <v>3754</v>
      </c>
      <c r="AA26" s="2030" t="s">
        <v>3755</v>
      </c>
      <c r="AB26" s="1949" t="s">
        <v>3756</v>
      </c>
      <c r="AC26" s="2029" t="s">
        <v>1096</v>
      </c>
      <c r="AD26" s="2029" t="s">
        <v>1099</v>
      </c>
      <c r="AE26" s="2029" t="s">
        <v>2230</v>
      </c>
      <c r="AF26" s="2026" t="s">
        <v>1110</v>
      </c>
      <c r="AG26" s="2029" t="s">
        <v>1087</v>
      </c>
      <c r="AH26" s="2029"/>
      <c r="AI26" s="2047" t="str">
        <f>T26</f>
        <v>30372157H</v>
      </c>
      <c r="AJ26" s="2076" cm="1">
        <f t="array" ref="AJ26">SUM(MID(0&amp;AI26,LARGE(INDEX(ISNUMBER(--MID(AI26,ROW($1:$127),1))*ROW($1:$127),),ROW($1:$127))+1,1)*10^ROW($1:$127)/10)</f>
        <v>30372157</v>
      </c>
      <c r="AK26" s="1953" t="str">
        <f>VLOOKUP($AJ26,'Item Master Data'!$A:$F,3,FALSE)</f>
        <v>Q.PEAK DUO ML G10.a+</v>
      </c>
      <c r="AL26" s="1494">
        <f>VLOOKUP($AJ26,'Item Master Data'!$A:$F,6,FALSE)</f>
        <v>405</v>
      </c>
      <c r="AM26" s="1494">
        <f>F26/AN26</f>
        <v>24</v>
      </c>
      <c r="AN26" s="1494">
        <f>VLOOKUP(AJ26,'Item Master Data'!$A:$G,7,FALSE)</f>
        <v>32</v>
      </c>
      <c r="AO26" s="1494">
        <f>E26-AL26</f>
        <v>0</v>
      </c>
    </row>
    <row r="27" spans="1:41" s="1494" customFormat="1" ht="15" customHeight="1">
      <c r="A27" s="1550" t="s">
        <v>1091</v>
      </c>
      <c r="B27" s="2029" t="s">
        <v>3606</v>
      </c>
      <c r="C27" s="2029" t="s">
        <v>3607</v>
      </c>
      <c r="D27" s="2029" t="s">
        <v>2220</v>
      </c>
      <c r="E27" s="2029">
        <v>400</v>
      </c>
      <c r="F27" s="1950">
        <v>768</v>
      </c>
      <c r="G27" s="1833">
        <f>F27*E27</f>
        <v>307200</v>
      </c>
      <c r="H27" s="2108">
        <f>E27*F27/1000000</f>
        <v>0.30719999999999997</v>
      </c>
      <c r="I27" s="1837">
        <f>H27</f>
        <v>0.30719999999999997</v>
      </c>
      <c r="J27" s="2104"/>
      <c r="K27" s="2104"/>
      <c r="L27" s="2105"/>
      <c r="M27" s="1832">
        <f>SUM(I27:L27)</f>
        <v>0.30719999999999997</v>
      </c>
      <c r="N27" s="2030">
        <v>44662</v>
      </c>
      <c r="O27" s="2030">
        <v>44657</v>
      </c>
      <c r="P27" s="2030">
        <v>44662</v>
      </c>
      <c r="Q27" s="2030">
        <v>44664</v>
      </c>
      <c r="R27" s="2029" t="s">
        <v>2221</v>
      </c>
      <c r="S27" s="2029">
        <v>60</v>
      </c>
      <c r="T27" s="1951" t="s">
        <v>3371</v>
      </c>
      <c r="U27" s="2024">
        <v>0.55000000000000004</v>
      </c>
      <c r="V27" s="2029"/>
      <c r="W27" s="2029" t="s">
        <v>1103</v>
      </c>
      <c r="X27" s="2029"/>
      <c r="Y27" s="2029">
        <v>60</v>
      </c>
      <c r="Z27" s="2030" t="s">
        <v>3757</v>
      </c>
      <c r="AA27" s="2030" t="s">
        <v>3469</v>
      </c>
      <c r="AB27" s="1949">
        <v>83202</v>
      </c>
      <c r="AC27" s="2029" t="s">
        <v>1096</v>
      </c>
      <c r="AD27" s="1937" t="s">
        <v>1099</v>
      </c>
      <c r="AE27" s="2029" t="s">
        <v>2230</v>
      </c>
      <c r="AF27" s="2026" t="s">
        <v>1098</v>
      </c>
      <c r="AG27" s="2029" t="s">
        <v>1087</v>
      </c>
      <c r="AH27" s="2029"/>
      <c r="AI27" s="2047" t="str">
        <f>T27</f>
        <v>30390156H</v>
      </c>
      <c r="AJ27" s="2076" cm="1">
        <f t="array" ref="AJ27">SUM(MID(0&amp;AI27,LARGE(INDEX(ISNUMBER(--MID(AI27,ROW($1:$127),1))*ROW($1:$127),),ROW($1:$127))+1,1)*10^ROW($1:$127)/10)</f>
        <v>30390156</v>
      </c>
      <c r="AK27" s="1953" t="str">
        <f>VLOOKUP($AJ27,'Item Master Data'!$A:$F,3,FALSE)</f>
        <v>Q.PEAK DUO BLK ML G10+</v>
      </c>
      <c r="AL27" s="1494">
        <f>VLOOKUP($AJ27,'Item Master Data'!$A:$F,6,FALSE)</f>
        <v>400</v>
      </c>
      <c r="AM27" s="1494">
        <f>F27/AN27</f>
        <v>24</v>
      </c>
      <c r="AN27" s="1494">
        <f>VLOOKUP(AJ27,'Item Master Data'!$A:$G,7,FALSE)</f>
        <v>32</v>
      </c>
      <c r="AO27" s="1494">
        <f>E27-AL27</f>
        <v>0</v>
      </c>
    </row>
    <row r="28" spans="1:41" s="1494" customFormat="1" ht="15" customHeight="1">
      <c r="A28" s="1550" t="s">
        <v>1091</v>
      </c>
      <c r="B28" s="2029" t="s">
        <v>3608</v>
      </c>
      <c r="C28" s="2029" t="s">
        <v>3394</v>
      </c>
      <c r="D28" s="2029" t="s">
        <v>2220</v>
      </c>
      <c r="E28" s="2029">
        <v>400</v>
      </c>
      <c r="F28" s="1950">
        <v>768</v>
      </c>
      <c r="G28" s="1833">
        <f>F28*E28</f>
        <v>307200</v>
      </c>
      <c r="H28" s="2108">
        <f>E28*F28/1000000</f>
        <v>0.30719999999999997</v>
      </c>
      <c r="I28" s="1837">
        <f>H28</f>
        <v>0.30719999999999997</v>
      </c>
      <c r="J28" s="2104"/>
      <c r="K28" s="2104"/>
      <c r="L28" s="2105"/>
      <c r="M28" s="1832">
        <f>SUM(I28:L28)</f>
        <v>0.30719999999999997</v>
      </c>
      <c r="N28" s="2030">
        <v>44662</v>
      </c>
      <c r="O28" s="2030">
        <v>44657</v>
      </c>
      <c r="P28" s="2030">
        <v>44662</v>
      </c>
      <c r="Q28" s="2030">
        <v>44664</v>
      </c>
      <c r="R28" s="2029" t="s">
        <v>2221</v>
      </c>
      <c r="S28" s="2029">
        <v>60</v>
      </c>
      <c r="T28" s="1951" t="s">
        <v>3371</v>
      </c>
      <c r="U28" s="2024">
        <v>0.55000000000000004</v>
      </c>
      <c r="V28" s="2219"/>
      <c r="W28" s="1951" t="s">
        <v>1103</v>
      </c>
      <c r="X28" s="1951"/>
      <c r="Y28" s="1951">
        <v>60</v>
      </c>
      <c r="Z28" s="2030" t="s">
        <v>3758</v>
      </c>
      <c r="AA28" s="1951" t="s">
        <v>1142</v>
      </c>
      <c r="AB28" s="1949" t="s">
        <v>3720</v>
      </c>
      <c r="AC28" s="1951" t="s">
        <v>1096</v>
      </c>
      <c r="AD28" s="1937" t="s">
        <v>1099</v>
      </c>
      <c r="AE28" s="2029" t="s">
        <v>2230</v>
      </c>
      <c r="AF28" s="2026" t="s">
        <v>1098</v>
      </c>
      <c r="AG28" s="2026" t="s">
        <v>1087</v>
      </c>
      <c r="AH28" s="2029"/>
      <c r="AI28" s="2047" t="str">
        <f>T28</f>
        <v>30390156H</v>
      </c>
      <c r="AJ28" s="2076" cm="1">
        <f t="array" ref="AJ28">SUM(MID(0&amp;AI28,LARGE(INDEX(ISNUMBER(--MID(AI28,ROW($1:$127),1))*ROW($1:$127),),ROW($1:$127))+1,1)*10^ROW($1:$127)/10)</f>
        <v>30390156</v>
      </c>
      <c r="AK28" s="1953" t="str">
        <f>VLOOKUP($AJ28,'Item Master Data'!$A:$F,3,FALSE)</f>
        <v>Q.PEAK DUO BLK ML G10+</v>
      </c>
      <c r="AL28" s="1494">
        <f>VLOOKUP($AJ28,'Item Master Data'!$A:$F,6,FALSE)</f>
        <v>400</v>
      </c>
      <c r="AM28" s="1494">
        <f>F28/AN28</f>
        <v>24</v>
      </c>
      <c r="AN28" s="1494">
        <f>VLOOKUP(AJ28,'Item Master Data'!$A:$G,7,FALSE)</f>
        <v>32</v>
      </c>
      <c r="AO28" s="1494">
        <f>E28-AL28</f>
        <v>0</v>
      </c>
    </row>
    <row r="29" spans="1:41" s="1494" customFormat="1" ht="15" customHeight="1">
      <c r="A29" s="1550" t="s">
        <v>1091</v>
      </c>
      <c r="B29" s="2029" t="s">
        <v>3609</v>
      </c>
      <c r="C29" s="2029" t="s">
        <v>1111</v>
      </c>
      <c r="D29" s="2029" t="s">
        <v>2502</v>
      </c>
      <c r="E29" s="2029">
        <v>360</v>
      </c>
      <c r="F29" s="1950">
        <v>2496</v>
      </c>
      <c r="G29" s="1833">
        <f>F29*E29</f>
        <v>898560</v>
      </c>
      <c r="H29" s="2108">
        <f>E29*F29/1000000</f>
        <v>0.89856000000000003</v>
      </c>
      <c r="I29" s="1837"/>
      <c r="J29" s="2104"/>
      <c r="K29" s="2104">
        <f>H29</f>
        <v>0.89856000000000003</v>
      </c>
      <c r="L29" s="2105"/>
      <c r="M29" s="1832">
        <f>SUM(I29:L29)</f>
        <v>0.89856000000000003</v>
      </c>
      <c r="N29" s="2112" t="s">
        <v>3376</v>
      </c>
      <c r="O29" s="2021">
        <v>44663</v>
      </c>
      <c r="P29" s="2030"/>
      <c r="Q29" s="2030"/>
      <c r="R29" s="2029" t="s">
        <v>1093</v>
      </c>
      <c r="S29" s="2029">
        <v>60</v>
      </c>
      <c r="T29" s="1951">
        <v>49203132</v>
      </c>
      <c r="U29" s="2079">
        <v>0.53</v>
      </c>
      <c r="V29" s="2029"/>
      <c r="W29" s="2029" t="s">
        <v>1103</v>
      </c>
      <c r="X29" s="2029"/>
      <c r="Y29" s="2029">
        <v>60</v>
      </c>
      <c r="Z29" s="2030" t="s">
        <v>2226</v>
      </c>
      <c r="AA29" s="2030" t="s">
        <v>1099</v>
      </c>
      <c r="AB29" s="1949">
        <v>92507</v>
      </c>
      <c r="AC29" s="2029" t="s">
        <v>1096</v>
      </c>
      <c r="AD29" s="1937" t="s">
        <v>3662</v>
      </c>
      <c r="AE29" s="2029" t="s">
        <v>2230</v>
      </c>
      <c r="AF29" s="2026"/>
      <c r="AG29" s="2029" t="s">
        <v>1087</v>
      </c>
      <c r="AH29" s="2029"/>
      <c r="AI29" s="2047">
        <f>T29</f>
        <v>49203132</v>
      </c>
      <c r="AJ29" s="2076" cm="1">
        <f t="array" ref="AJ29">SUM(MID(0&amp;AI29,LARGE(INDEX(ISNUMBER(--MID(AI29,ROW($1:$127),1))*ROW($1:$127),),ROW($1:$127))+1,1)*10^ROW($1:$127)/10)</f>
        <v>49203132</v>
      </c>
      <c r="AK29" s="1953" t="str">
        <f>VLOOKUP($AJ29,'Item Master Data'!$A:$F,3,FALSE)</f>
        <v>Q.PEAK DUO BLK G10+</v>
      </c>
      <c r="AL29" s="1494">
        <f>VLOOKUP($AJ29,'Item Master Data'!$A:$F,6,FALSE)</f>
        <v>360</v>
      </c>
      <c r="AM29" s="1494">
        <f>F29/AN29</f>
        <v>78</v>
      </c>
      <c r="AN29" s="1494">
        <f>VLOOKUP(AJ29,'Item Master Data'!$A:$G,7,FALSE)</f>
        <v>32</v>
      </c>
      <c r="AO29" s="1494">
        <f>E29-AL29</f>
        <v>0</v>
      </c>
    </row>
    <row r="30" spans="1:41" s="1494" customFormat="1" ht="15" customHeight="1">
      <c r="A30" s="1550" t="s">
        <v>1091</v>
      </c>
      <c r="B30" s="2029" t="s">
        <v>3245</v>
      </c>
      <c r="C30" s="2029" t="s">
        <v>1111</v>
      </c>
      <c r="D30" s="2029" t="s">
        <v>2220</v>
      </c>
      <c r="E30" s="2029">
        <v>400</v>
      </c>
      <c r="F30" s="1950">
        <v>2496</v>
      </c>
      <c r="G30" s="1833">
        <f>F30*E30</f>
        <v>998400</v>
      </c>
      <c r="H30" s="2108">
        <f>E30*F30/1000000</f>
        <v>0.99839999999999995</v>
      </c>
      <c r="I30" s="1837">
        <f>H30</f>
        <v>0.99839999999999995</v>
      </c>
      <c r="J30" s="2104"/>
      <c r="K30" s="2104"/>
      <c r="L30" s="2105"/>
      <c r="M30" s="1832">
        <f>SUM(I30:L30)</f>
        <v>0.99839999999999995</v>
      </c>
      <c r="N30" s="2030">
        <v>44664</v>
      </c>
      <c r="O30" s="2030">
        <v>44656</v>
      </c>
      <c r="P30" s="2030">
        <v>44664</v>
      </c>
      <c r="Q30" s="2030">
        <v>44664</v>
      </c>
      <c r="R30" s="2029" t="s">
        <v>1093</v>
      </c>
      <c r="S30" s="2029">
        <v>60</v>
      </c>
      <c r="T30" s="1951" t="s">
        <v>3371</v>
      </c>
      <c r="U30" s="2024">
        <v>0.55000000000000004</v>
      </c>
      <c r="V30" s="2029"/>
      <c r="W30" s="2029" t="s">
        <v>1103</v>
      </c>
      <c r="X30" s="2029"/>
      <c r="Y30" s="2029">
        <v>60</v>
      </c>
      <c r="Z30" s="2030" t="s">
        <v>3759</v>
      </c>
      <c r="AA30" s="2030" t="s">
        <v>1099</v>
      </c>
      <c r="AB30" s="1949" t="s">
        <v>2222</v>
      </c>
      <c r="AC30" s="2029" t="s">
        <v>1096</v>
      </c>
      <c r="AD30" s="1937" t="s">
        <v>1099</v>
      </c>
      <c r="AE30" s="2029" t="s">
        <v>2230</v>
      </c>
      <c r="AF30" s="2026" t="s">
        <v>1098</v>
      </c>
      <c r="AG30" s="2029" t="s">
        <v>1087</v>
      </c>
      <c r="AH30" s="2029"/>
      <c r="AI30" s="2047" t="str">
        <f>T30</f>
        <v>30390156H</v>
      </c>
      <c r="AJ30" s="2076" cm="1">
        <f t="array" ref="AJ30">SUM(MID(0&amp;AI30,LARGE(INDEX(ISNUMBER(--MID(AI30,ROW($1:$127),1))*ROW($1:$127),),ROW($1:$127))+1,1)*10^ROW($1:$127)/10)</f>
        <v>30390156</v>
      </c>
      <c r="AK30" s="1953" t="str">
        <f>VLOOKUP($AJ30,'Item Master Data'!$A:$F,3,FALSE)</f>
        <v>Q.PEAK DUO BLK ML G10+</v>
      </c>
      <c r="AL30" s="1494">
        <f>VLOOKUP($AJ30,'Item Master Data'!$A:$F,6,FALSE)</f>
        <v>400</v>
      </c>
      <c r="AM30" s="1494">
        <f>F30/AN30</f>
        <v>78</v>
      </c>
      <c r="AN30" s="1494">
        <f>VLOOKUP(AJ30,'Item Master Data'!$A:$G,7,FALSE)</f>
        <v>32</v>
      </c>
      <c r="AO30" s="1494">
        <f>E30-AL30</f>
        <v>0</v>
      </c>
    </row>
    <row r="31" spans="1:41" s="1494" customFormat="1" ht="15" customHeight="1">
      <c r="A31" s="1550" t="s">
        <v>1091</v>
      </c>
      <c r="B31" s="2029" t="s">
        <v>3246</v>
      </c>
      <c r="C31" s="2029" t="s">
        <v>1111</v>
      </c>
      <c r="D31" s="2029" t="s">
        <v>2220</v>
      </c>
      <c r="E31" s="2029">
        <v>400</v>
      </c>
      <c r="F31" s="1950">
        <v>2304</v>
      </c>
      <c r="G31" s="1833">
        <f>F31*E31</f>
        <v>921600</v>
      </c>
      <c r="H31" s="2108">
        <f>E31*F31/1000000</f>
        <v>0.92159999999999997</v>
      </c>
      <c r="I31" s="1837">
        <f>H31</f>
        <v>0.92159999999999997</v>
      </c>
      <c r="J31" s="2104"/>
      <c r="K31" s="2104"/>
      <c r="L31" s="2105"/>
      <c r="M31" s="1832">
        <f>SUM(I31:L31)</f>
        <v>0.92159999999999997</v>
      </c>
      <c r="N31" s="2030">
        <v>44652</v>
      </c>
      <c r="O31" s="2030">
        <v>44641</v>
      </c>
      <c r="P31" s="2030">
        <v>44652</v>
      </c>
      <c r="Q31" s="2030">
        <v>44652</v>
      </c>
      <c r="R31" s="2029" t="s">
        <v>1093</v>
      </c>
      <c r="S31" s="2029">
        <v>60</v>
      </c>
      <c r="T31" s="1951" t="s">
        <v>3371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2226</v>
      </c>
      <c r="AA31" s="2030" t="s">
        <v>1099</v>
      </c>
      <c r="AB31" s="1949" t="s">
        <v>2222</v>
      </c>
      <c r="AC31" s="2029" t="s">
        <v>1096</v>
      </c>
      <c r="AD31" s="2233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>T31</f>
        <v>30390156H</v>
      </c>
      <c r="AJ31" s="2076" cm="1">
        <f t="array" ref="AJ31">SUM(MID(0&amp;AI31,LARGE(INDEX(ISNUMBER(--MID(AI31,ROW($1:$127),1))*ROW($1:$127),),ROW($1:$127))+1,1)*10^ROW($1:$127)/10)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>F31/AN31</f>
        <v>72</v>
      </c>
      <c r="AN31" s="1494">
        <f>VLOOKUP(AJ31,'Item Master Data'!$A:$G,7,FALSE)</f>
        <v>32</v>
      </c>
      <c r="AO31" s="1494">
        <f>E31-AL31</f>
        <v>0</v>
      </c>
    </row>
    <row r="32" spans="1:41" s="1494" customFormat="1" ht="15" customHeight="1">
      <c r="A32" s="1550" t="s">
        <v>1091</v>
      </c>
      <c r="B32" s="2029" t="s">
        <v>3247</v>
      </c>
      <c r="C32" s="2029" t="s">
        <v>1111</v>
      </c>
      <c r="D32" s="2029" t="s">
        <v>2220</v>
      </c>
      <c r="E32" s="2029">
        <v>400</v>
      </c>
      <c r="F32" s="1950">
        <v>2304</v>
      </c>
      <c r="G32" s="1833">
        <f>F32*E32</f>
        <v>921600</v>
      </c>
      <c r="H32" s="2108">
        <f>E32*F32/1000000</f>
        <v>0.92159999999999997</v>
      </c>
      <c r="I32" s="1837">
        <f>H32</f>
        <v>0.92159999999999997</v>
      </c>
      <c r="J32" s="2104"/>
      <c r="K32" s="2104"/>
      <c r="L32" s="2105"/>
      <c r="M32" s="1832">
        <f>SUM(I32:L32)</f>
        <v>0.92159999999999997</v>
      </c>
      <c r="N32" s="2030">
        <v>44663</v>
      </c>
      <c r="O32" s="2030">
        <v>44656</v>
      </c>
      <c r="P32" s="2030">
        <v>44663</v>
      </c>
      <c r="Q32" s="2030">
        <v>44663</v>
      </c>
      <c r="R32" s="2029" t="s">
        <v>1093</v>
      </c>
      <c r="S32" s="2029">
        <v>60</v>
      </c>
      <c r="T32" s="1951" t="s">
        <v>3371</v>
      </c>
      <c r="U32" s="2024">
        <v>0.55000000000000004</v>
      </c>
      <c r="V32" s="2029"/>
      <c r="W32" s="2029" t="s">
        <v>1103</v>
      </c>
      <c r="X32" s="2029"/>
      <c r="Y32" s="2029">
        <v>60</v>
      </c>
      <c r="Z32" s="2030" t="s">
        <v>2226</v>
      </c>
      <c r="AA32" s="2030" t="s">
        <v>1099</v>
      </c>
      <c r="AB32" s="1949" t="s">
        <v>2222</v>
      </c>
      <c r="AC32" s="2029" t="s">
        <v>1096</v>
      </c>
      <c r="AD32" s="2233" t="s">
        <v>1099</v>
      </c>
      <c r="AE32" s="2029" t="s">
        <v>2230</v>
      </c>
      <c r="AF32" s="2026" t="s">
        <v>1098</v>
      </c>
      <c r="AG32" s="2029" t="s">
        <v>1087</v>
      </c>
      <c r="AH32" s="2029"/>
      <c r="AI32" s="2047" t="str">
        <f>T32</f>
        <v>30390156H</v>
      </c>
      <c r="AJ32" s="2076" cm="1">
        <f t="array" ref="AJ32">SUM(MID(0&amp;AI32,LARGE(INDEX(ISNUMBER(--MID(AI32,ROW($1:$127),1))*ROW($1:$127),),ROW($1:$127))+1,1)*10^ROW($1:$127)/10)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>F32/AN32</f>
        <v>72</v>
      </c>
      <c r="AN32" s="1494">
        <f>VLOOKUP(AJ32,'Item Master Data'!$A:$G,7,FALSE)</f>
        <v>32</v>
      </c>
      <c r="AO32" s="1494">
        <f>E32-AL32</f>
        <v>0</v>
      </c>
    </row>
    <row r="33" spans="1:41" s="1494" customFormat="1" ht="15" customHeight="1">
      <c r="A33" s="1550" t="s">
        <v>1091</v>
      </c>
      <c r="B33" s="2029" t="s">
        <v>3610</v>
      </c>
      <c r="C33" s="2029" t="s">
        <v>1111</v>
      </c>
      <c r="D33" s="2029" t="s">
        <v>2220</v>
      </c>
      <c r="E33" s="2029">
        <v>400</v>
      </c>
      <c r="F33" s="1950">
        <v>1536</v>
      </c>
      <c r="G33" s="1833">
        <f>F33*E33</f>
        <v>614400</v>
      </c>
      <c r="H33" s="2108">
        <f>E33*F33/1000000</f>
        <v>0.61439999999999995</v>
      </c>
      <c r="I33" s="1837">
        <f>H33</f>
        <v>0.61439999999999995</v>
      </c>
      <c r="J33" s="2104"/>
      <c r="K33" s="2104"/>
      <c r="L33" s="2105"/>
      <c r="M33" s="1832">
        <f>SUM(I33:L33)</f>
        <v>0.61439999999999995</v>
      </c>
      <c r="N33" s="2030">
        <v>44659</v>
      </c>
      <c r="O33" s="2030">
        <v>44656</v>
      </c>
      <c r="P33" s="2030">
        <v>44659</v>
      </c>
      <c r="Q33" s="2030">
        <v>44659</v>
      </c>
      <c r="R33" s="2029" t="s">
        <v>1093</v>
      </c>
      <c r="S33" s="2029">
        <v>60</v>
      </c>
      <c r="T33" s="1951" t="s">
        <v>3371</v>
      </c>
      <c r="U33" s="2024">
        <v>0.55000000000000004</v>
      </c>
      <c r="V33" s="2220"/>
      <c r="W33" s="1951" t="s">
        <v>1103</v>
      </c>
      <c r="X33" s="1951"/>
      <c r="Y33" s="1951">
        <v>60</v>
      </c>
      <c r="Z33" s="2030" t="s">
        <v>2226</v>
      </c>
      <c r="AA33" s="1951" t="s">
        <v>1099</v>
      </c>
      <c r="AB33" s="1949" t="s">
        <v>2222</v>
      </c>
      <c r="AC33" s="1951" t="s">
        <v>1096</v>
      </c>
      <c r="AD33" s="2233" t="s">
        <v>1099</v>
      </c>
      <c r="AE33" s="2029" t="s">
        <v>2230</v>
      </c>
      <c r="AF33" s="2026" t="s">
        <v>1098</v>
      </c>
      <c r="AG33" s="2026" t="s">
        <v>1087</v>
      </c>
      <c r="AH33" s="2029"/>
      <c r="AI33" s="2047" t="str">
        <f>T33</f>
        <v>30390156H</v>
      </c>
      <c r="AJ33" s="2076" cm="1">
        <f t="array" ref="AJ33">SUM(MID(0&amp;AI33,LARGE(INDEX(ISNUMBER(--MID(AI33,ROW($1:$127),1))*ROW($1:$127),),ROW($1:$127))+1,1)*10^ROW($1:$127)/10)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>F33/AN33</f>
        <v>48</v>
      </c>
      <c r="AN33" s="1494">
        <f>VLOOKUP(AJ33,'Item Master Data'!$A:$G,7,FALSE)</f>
        <v>32</v>
      </c>
      <c r="AO33" s="1494">
        <f>E33-AL33</f>
        <v>0</v>
      </c>
    </row>
    <row r="34" spans="1:41" s="1494" customFormat="1" ht="15" customHeight="1">
      <c r="A34" s="1550" t="s">
        <v>1091</v>
      </c>
      <c r="B34" s="2029" t="s">
        <v>3248</v>
      </c>
      <c r="C34" s="2029" t="s">
        <v>1111</v>
      </c>
      <c r="D34" s="2029" t="s">
        <v>2220</v>
      </c>
      <c r="E34" s="2029">
        <v>400</v>
      </c>
      <c r="F34" s="1950">
        <v>1536</v>
      </c>
      <c r="G34" s="1833">
        <f>F34*E34</f>
        <v>614400</v>
      </c>
      <c r="H34" s="2108">
        <f>E34*F34/1000000</f>
        <v>0.61439999999999995</v>
      </c>
      <c r="I34" s="1837">
        <f>H34</f>
        <v>0.61439999999999995</v>
      </c>
      <c r="J34" s="2104"/>
      <c r="K34" s="2104"/>
      <c r="L34" s="2105"/>
      <c r="M34" s="1832">
        <f>SUM(I34:L34)</f>
        <v>0.61439999999999995</v>
      </c>
      <c r="N34" s="2030">
        <v>44662</v>
      </c>
      <c r="O34" s="2030">
        <v>44656</v>
      </c>
      <c r="P34" s="2030">
        <v>44662</v>
      </c>
      <c r="Q34" s="2030">
        <v>44662</v>
      </c>
      <c r="R34" s="2029" t="s">
        <v>1093</v>
      </c>
      <c r="S34" s="2029">
        <v>60</v>
      </c>
      <c r="T34" s="1951" t="s">
        <v>3371</v>
      </c>
      <c r="U34" s="2024">
        <v>0.55000000000000004</v>
      </c>
      <c r="V34" s="2029"/>
      <c r="W34" s="2029" t="s">
        <v>1103</v>
      </c>
      <c r="X34" s="2029"/>
      <c r="Y34" s="2029">
        <v>60</v>
      </c>
      <c r="Z34" s="2030" t="s">
        <v>2226</v>
      </c>
      <c r="AA34" s="2030" t="s">
        <v>1099</v>
      </c>
      <c r="AB34" s="1949" t="s">
        <v>2222</v>
      </c>
      <c r="AC34" s="2029" t="s">
        <v>1096</v>
      </c>
      <c r="AD34" s="2233" t="s">
        <v>1099</v>
      </c>
      <c r="AE34" s="2029" t="s">
        <v>2230</v>
      </c>
      <c r="AF34" s="2026" t="s">
        <v>1098</v>
      </c>
      <c r="AG34" s="2029" t="s">
        <v>1087</v>
      </c>
      <c r="AH34" s="2029"/>
      <c r="AI34" s="2047" t="str">
        <f>T34</f>
        <v>30390156H</v>
      </c>
      <c r="AJ34" s="2076" cm="1">
        <f t="array" ref="AJ34">SUM(MID(0&amp;AI34,LARGE(INDEX(ISNUMBER(--MID(AI34,ROW($1:$127),1))*ROW($1:$127),),ROW($1:$127))+1,1)*10^ROW($1:$127)/10)</f>
        <v>30390156</v>
      </c>
      <c r="AK34" s="1953" t="str">
        <f>VLOOKUP($AJ34,'Item Master Data'!$A:$F,3,FALSE)</f>
        <v>Q.PEAK DUO BLK ML G10+</v>
      </c>
      <c r="AL34" s="1494">
        <f>VLOOKUP($AJ34,'Item Master Data'!$A:$F,6,FALSE)</f>
        <v>400</v>
      </c>
      <c r="AM34" s="1494">
        <f>F34/AN34</f>
        <v>48</v>
      </c>
      <c r="AN34" s="1494">
        <f>VLOOKUP(AJ34,'Item Master Data'!$A:$G,7,FALSE)</f>
        <v>32</v>
      </c>
      <c r="AO34" s="1494">
        <f>E34-AL34</f>
        <v>0</v>
      </c>
    </row>
    <row r="35" spans="1:41" s="1494" customFormat="1" ht="15" customHeight="1">
      <c r="A35" s="1550" t="s">
        <v>1091</v>
      </c>
      <c r="B35" s="2029" t="s">
        <v>3734</v>
      </c>
      <c r="C35" s="2029" t="s">
        <v>1111</v>
      </c>
      <c r="D35" s="1951" t="s">
        <v>2210</v>
      </c>
      <c r="E35" s="2029">
        <v>480</v>
      </c>
      <c r="F35" s="1950">
        <v>812</v>
      </c>
      <c r="G35" s="1833">
        <f>F35*E35</f>
        <v>389760</v>
      </c>
      <c r="H35" s="2108">
        <f>E35*F35/1000000</f>
        <v>0.38976</v>
      </c>
      <c r="I35" s="1837"/>
      <c r="J35" s="2104"/>
      <c r="K35" s="2104">
        <f>H35</f>
        <v>0.38976</v>
      </c>
      <c r="L35" s="2105"/>
      <c r="M35" s="1832">
        <f>SUM(I35:L35)</f>
        <v>0.38976</v>
      </c>
      <c r="N35" s="1954" t="s">
        <v>3464</v>
      </c>
      <c r="O35" s="2021">
        <v>44663</v>
      </c>
      <c r="P35" s="2030">
        <v>44673</v>
      </c>
      <c r="Q35" s="2030">
        <v>44678</v>
      </c>
      <c r="R35" s="2029" t="s">
        <v>1093</v>
      </c>
      <c r="S35" s="2029">
        <v>72</v>
      </c>
      <c r="T35" s="2029">
        <v>49303156</v>
      </c>
      <c r="U35" s="2024">
        <v>0.49</v>
      </c>
      <c r="V35" s="2220"/>
      <c r="W35" s="1951" t="s">
        <v>1103</v>
      </c>
      <c r="X35" s="1951"/>
      <c r="Y35" s="1951">
        <v>60</v>
      </c>
      <c r="Z35" s="2030" t="s">
        <v>3760</v>
      </c>
      <c r="AA35" s="1951" t="s">
        <v>1099</v>
      </c>
      <c r="AB35" s="1949" t="s">
        <v>3761</v>
      </c>
      <c r="AC35" s="1951" t="s">
        <v>1096</v>
      </c>
      <c r="AD35" s="1937" t="s">
        <v>3662</v>
      </c>
      <c r="AE35" s="2029" t="s">
        <v>2230</v>
      </c>
      <c r="AF35" s="2026"/>
      <c r="AG35" s="2026" t="s">
        <v>1087</v>
      </c>
      <c r="AH35" s="2029"/>
      <c r="AI35" s="2047">
        <f>T35</f>
        <v>49303156</v>
      </c>
      <c r="AJ35" s="2076" cm="1">
        <f t="array" ref="AJ35">SUM(MID(0&amp;AI35,LARGE(INDEX(ISNUMBER(--MID(AI35,ROW($1:$127),1))*ROW($1:$127),),ROW($1:$127))+1,1)*10^ROW($1:$127)/10)</f>
        <v>49303156</v>
      </c>
      <c r="AK35" s="1953" t="str">
        <f>VLOOKUP($AJ35,'Item Master Data'!$A:$F,3,FALSE)</f>
        <v>Q.PEAK DUO XL G10 BFG</v>
      </c>
      <c r="AL35" s="1494">
        <f>VLOOKUP($AJ35,'Item Master Data'!$A:$F,6,FALSE)</f>
        <v>480</v>
      </c>
      <c r="AM35" s="1494">
        <f>F35/AN35</f>
        <v>28</v>
      </c>
      <c r="AN35" s="1494">
        <f>VLOOKUP(AJ35,'Item Master Data'!$A:$G,7,FALSE)</f>
        <v>29</v>
      </c>
      <c r="AO35" s="1494">
        <f>E35-AL35</f>
        <v>0</v>
      </c>
    </row>
    <row r="36" spans="1:41" s="1494" customFormat="1" ht="15" customHeight="1">
      <c r="A36" s="1550" t="s">
        <v>1091</v>
      </c>
      <c r="B36" s="2029" t="s">
        <v>3611</v>
      </c>
      <c r="C36" s="2029" t="s">
        <v>1114</v>
      </c>
      <c r="D36" s="2029" t="s">
        <v>2503</v>
      </c>
      <c r="E36" s="2029">
        <v>360</v>
      </c>
      <c r="F36" s="1950">
        <v>1664</v>
      </c>
      <c r="G36" s="1833">
        <f>F36*E36</f>
        <v>599040</v>
      </c>
      <c r="H36" s="2108">
        <f>E36*F36/1000000</f>
        <v>0.59904000000000002</v>
      </c>
      <c r="I36" s="1837"/>
      <c r="J36" s="2104"/>
      <c r="K36" s="2104">
        <f>H36</f>
        <v>0.59904000000000002</v>
      </c>
      <c r="L36" s="2105"/>
      <c r="M36" s="1832">
        <f>SUM(I36:L36)</f>
        <v>0.59904000000000002</v>
      </c>
      <c r="N36" s="1954" t="s">
        <v>3464</v>
      </c>
      <c r="O36" s="2021">
        <v>44663</v>
      </c>
      <c r="P36" s="2030">
        <v>44673</v>
      </c>
      <c r="Q36" s="2030">
        <v>44678</v>
      </c>
      <c r="R36" s="2029" t="s">
        <v>2233</v>
      </c>
      <c r="S36" s="2029">
        <v>60</v>
      </c>
      <c r="T36" s="1951">
        <v>49203132</v>
      </c>
      <c r="U36" s="2024">
        <v>0.53</v>
      </c>
      <c r="V36" s="2029"/>
      <c r="W36" s="2029" t="s">
        <v>1103</v>
      </c>
      <c r="X36" s="2029"/>
      <c r="Y36" s="2029">
        <v>60</v>
      </c>
      <c r="Z36" s="2030" t="s">
        <v>1100</v>
      </c>
      <c r="AA36" s="2030" t="s">
        <v>1099</v>
      </c>
      <c r="AB36" s="1949">
        <v>95834</v>
      </c>
      <c r="AC36" s="2029" t="s">
        <v>1096</v>
      </c>
      <c r="AD36" s="1937" t="s">
        <v>3662</v>
      </c>
      <c r="AE36" s="2029" t="s">
        <v>2230</v>
      </c>
      <c r="AF36" s="2026"/>
      <c r="AG36" s="2029" t="s">
        <v>1087</v>
      </c>
      <c r="AH36" s="2029"/>
      <c r="AI36" s="2047">
        <f>T36</f>
        <v>49203132</v>
      </c>
      <c r="AJ36" s="2076" cm="1">
        <f t="array" ref="AJ36">SUM(MID(0&amp;AI36,LARGE(INDEX(ISNUMBER(--MID(AI36,ROW($1:$127),1))*ROW($1:$127),),ROW($1:$127))+1,1)*10^ROW($1:$127)/10)</f>
        <v>49203132</v>
      </c>
      <c r="AK36" s="1953" t="str">
        <f>VLOOKUP($AJ36,'Item Master Data'!$A:$F,3,FALSE)</f>
        <v>Q.PEAK DUO BLK G10+</v>
      </c>
      <c r="AL36" s="1494">
        <f>VLOOKUP($AJ36,'Item Master Data'!$A:$F,6,FALSE)</f>
        <v>360</v>
      </c>
      <c r="AM36" s="1494">
        <f>F36/AN36</f>
        <v>52</v>
      </c>
      <c r="AN36" s="1494">
        <f>VLOOKUP(AJ36,'Item Master Data'!$A:$G,7,FALSE)</f>
        <v>32</v>
      </c>
      <c r="AO36" s="1494">
        <f>E36-AL36</f>
        <v>0</v>
      </c>
    </row>
    <row r="37" spans="1:41" s="1494" customFormat="1" ht="15" customHeight="1">
      <c r="A37" s="1550" t="s">
        <v>1091</v>
      </c>
      <c r="B37" s="2029" t="s">
        <v>3249</v>
      </c>
      <c r="C37" s="2029" t="s">
        <v>1114</v>
      </c>
      <c r="D37" s="2029" t="s">
        <v>2220</v>
      </c>
      <c r="E37" s="2029">
        <v>400</v>
      </c>
      <c r="F37" s="1950">
        <v>3840</v>
      </c>
      <c r="G37" s="1833">
        <f>F37*E37</f>
        <v>1536000</v>
      </c>
      <c r="H37" s="2108">
        <f>E37*F37/1000000</f>
        <v>1.536</v>
      </c>
      <c r="I37" s="1837">
        <f>H37</f>
        <v>1.536</v>
      </c>
      <c r="J37" s="2104"/>
      <c r="K37" s="2104"/>
      <c r="L37" s="2105"/>
      <c r="M37" s="1832">
        <f>SUM(I37:L37)</f>
        <v>1.536</v>
      </c>
      <c r="N37" s="2030">
        <v>44652</v>
      </c>
      <c r="O37" s="2030">
        <v>44628</v>
      </c>
      <c r="P37" s="2030">
        <v>44652</v>
      </c>
      <c r="Q37" s="2030">
        <v>44655</v>
      </c>
      <c r="R37" s="2029" t="s">
        <v>2233</v>
      </c>
      <c r="S37" s="2029">
        <v>60</v>
      </c>
      <c r="T37" s="1951" t="s">
        <v>3269</v>
      </c>
      <c r="U37" s="2024">
        <v>0.55000000000000004</v>
      </c>
      <c r="V37" s="2029"/>
      <c r="W37" s="2029" t="s">
        <v>1103</v>
      </c>
      <c r="X37" s="2029"/>
      <c r="Y37" s="2029">
        <v>60</v>
      </c>
      <c r="Z37" s="2030" t="s">
        <v>1115</v>
      </c>
      <c r="AA37" s="2030" t="s">
        <v>1099</v>
      </c>
      <c r="AB37" s="1949" t="s">
        <v>1101</v>
      </c>
      <c r="AC37" s="2029" t="s">
        <v>1096</v>
      </c>
      <c r="AD37" s="2233" t="s">
        <v>1099</v>
      </c>
      <c r="AE37" s="2029" t="s">
        <v>2230</v>
      </c>
      <c r="AF37" s="2026" t="s">
        <v>1098</v>
      </c>
      <c r="AG37" s="2029" t="s">
        <v>1087</v>
      </c>
      <c r="AH37" s="2029"/>
      <c r="AI37" s="2047" t="str">
        <f>T37</f>
        <v>30390456H</v>
      </c>
      <c r="AJ37" s="2076" cm="1">
        <f t="array" ref="AJ37">SUM(MID(0&amp;AI37,LARGE(INDEX(ISNUMBER(--MID(AI37,ROW($1:$127),1))*ROW($1:$127),),ROW($1:$127))+1,1)*10^ROW($1:$127)/10)</f>
        <v>30390456</v>
      </c>
      <c r="AK37" s="1953" t="str">
        <f>VLOOKUP($AJ37,'Item Master Data'!$A:$F,3,FALSE)</f>
        <v>Q.PEAK DUO BLK ML G10+</v>
      </c>
      <c r="AL37" s="1494">
        <f>VLOOKUP($AJ37,'Item Master Data'!$A:$F,6,FALSE)</f>
        <v>400</v>
      </c>
      <c r="AM37" s="1494">
        <f>F37/AN37</f>
        <v>120</v>
      </c>
      <c r="AN37" s="1494">
        <f>VLOOKUP(AJ37,'Item Master Data'!$A:$G,7,FALSE)</f>
        <v>32</v>
      </c>
      <c r="AO37" s="1494">
        <f>E37-AL37</f>
        <v>0</v>
      </c>
    </row>
    <row r="38" spans="1:41" s="1494" customFormat="1" ht="15" customHeight="1">
      <c r="A38" s="1550" t="s">
        <v>1091</v>
      </c>
      <c r="B38" s="2029" t="s">
        <v>3612</v>
      </c>
      <c r="C38" s="2029" t="s">
        <v>1114</v>
      </c>
      <c r="D38" s="2029" t="s">
        <v>2220</v>
      </c>
      <c r="E38" s="2029">
        <v>400</v>
      </c>
      <c r="F38" s="1950">
        <v>4608</v>
      </c>
      <c r="G38" s="1833">
        <f>F38*E38</f>
        <v>1843200</v>
      </c>
      <c r="H38" s="2108">
        <f>E38*F38/1000000</f>
        <v>1.8431999999999999</v>
      </c>
      <c r="I38" s="1837">
        <f>H38</f>
        <v>1.8431999999999999</v>
      </c>
      <c r="J38" s="2104"/>
      <c r="K38" s="2104"/>
      <c r="L38" s="2105"/>
      <c r="M38" s="1832">
        <f>SUM(I38:L38)</f>
        <v>1.8431999999999999</v>
      </c>
      <c r="N38" s="2030">
        <v>44669</v>
      </c>
      <c r="O38" s="2030">
        <v>44657</v>
      </c>
      <c r="P38" s="2030">
        <v>44669</v>
      </c>
      <c r="Q38" s="2030">
        <v>44670</v>
      </c>
      <c r="R38" s="2029" t="s">
        <v>2233</v>
      </c>
      <c r="S38" s="2029">
        <v>60</v>
      </c>
      <c r="T38" s="1951" t="s">
        <v>3371</v>
      </c>
      <c r="U38" s="2024">
        <v>0.55000000000000004</v>
      </c>
      <c r="V38" s="2029"/>
      <c r="W38" s="2029" t="s">
        <v>1103</v>
      </c>
      <c r="X38" s="2029"/>
      <c r="Y38" s="2029">
        <v>60</v>
      </c>
      <c r="Z38" s="2030" t="s">
        <v>1115</v>
      </c>
      <c r="AA38" s="2030" t="s">
        <v>1099</v>
      </c>
      <c r="AB38" s="1949" t="s">
        <v>1101</v>
      </c>
      <c r="AC38" s="2029" t="s">
        <v>1096</v>
      </c>
      <c r="AD38" s="2233" t="s">
        <v>1099</v>
      </c>
      <c r="AE38" s="2029" t="s">
        <v>2230</v>
      </c>
      <c r="AF38" s="2026" t="s">
        <v>1098</v>
      </c>
      <c r="AG38" s="2029" t="s">
        <v>1087</v>
      </c>
      <c r="AH38" s="2029"/>
      <c r="AI38" s="2047" t="str">
        <f>T38</f>
        <v>30390156H</v>
      </c>
      <c r="AJ38" s="2076" cm="1">
        <f t="array" ref="AJ38">SUM(MID(0&amp;AI38,LARGE(INDEX(ISNUMBER(--MID(AI38,ROW($1:$127),1))*ROW($1:$127),),ROW($1:$127))+1,1)*10^ROW($1:$127)/10)</f>
        <v>30390156</v>
      </c>
      <c r="AK38" s="1953" t="str">
        <f>VLOOKUP($AJ38,'Item Master Data'!$A:$F,3,FALSE)</f>
        <v>Q.PEAK DUO BLK ML G10+</v>
      </c>
      <c r="AL38" s="1494">
        <f>VLOOKUP($AJ38,'Item Master Data'!$A:$F,6,FALSE)</f>
        <v>400</v>
      </c>
      <c r="AM38" s="1494">
        <f>F38/AN38</f>
        <v>144</v>
      </c>
      <c r="AN38" s="1494">
        <f>VLOOKUP(AJ38,'Item Master Data'!$A:$G,7,FALSE)</f>
        <v>32</v>
      </c>
      <c r="AO38" s="1494">
        <f>E38-AL38</f>
        <v>0</v>
      </c>
    </row>
    <row r="39" spans="1:41" s="1494" customFormat="1" ht="15" customHeight="1">
      <c r="A39" s="1550" t="s">
        <v>1091</v>
      </c>
      <c r="B39" s="2029" t="s">
        <v>3613</v>
      </c>
      <c r="C39" s="2029" t="s">
        <v>56</v>
      </c>
      <c r="D39" s="2029" t="s">
        <v>2503</v>
      </c>
      <c r="E39" s="2029">
        <v>360</v>
      </c>
      <c r="F39" s="1950">
        <v>2304</v>
      </c>
      <c r="G39" s="1833">
        <f>F39*E39</f>
        <v>829440</v>
      </c>
      <c r="H39" s="2108">
        <f>E39*F39/1000000</f>
        <v>0.82943999999999996</v>
      </c>
      <c r="I39" s="1837"/>
      <c r="J39" s="2104"/>
      <c r="K39" s="2104">
        <f>H39</f>
        <v>0.82943999999999996</v>
      </c>
      <c r="L39" s="2105"/>
      <c r="M39" s="1832">
        <f>SUM(I39:L39)</f>
        <v>0.82943999999999996</v>
      </c>
      <c r="N39" s="1954" t="s">
        <v>3464</v>
      </c>
      <c r="O39" s="2021">
        <v>44663</v>
      </c>
      <c r="P39" s="2030">
        <v>44678</v>
      </c>
      <c r="Q39" s="2030">
        <v>44684</v>
      </c>
      <c r="R39" s="2029" t="s">
        <v>400</v>
      </c>
      <c r="S39" s="2029">
        <v>60</v>
      </c>
      <c r="T39" s="1951">
        <v>49203132</v>
      </c>
      <c r="U39" s="2024">
        <v>0.53</v>
      </c>
      <c r="V39" s="2029"/>
      <c r="W39" s="2029" t="s">
        <v>1103</v>
      </c>
      <c r="X39" s="2029"/>
      <c r="Y39" s="2029">
        <v>60</v>
      </c>
      <c r="Z39" s="2030" t="s">
        <v>1117</v>
      </c>
      <c r="AA39" s="2030" t="s">
        <v>1099</v>
      </c>
      <c r="AB39" s="1949">
        <v>92126</v>
      </c>
      <c r="AC39" s="2029" t="s">
        <v>1096</v>
      </c>
      <c r="AD39" s="1937" t="s">
        <v>3662</v>
      </c>
      <c r="AE39" s="2029" t="s">
        <v>2230</v>
      </c>
      <c r="AF39" s="2026"/>
      <c r="AG39" s="2029" t="s">
        <v>1087</v>
      </c>
      <c r="AH39" s="2029"/>
      <c r="AI39" s="2047">
        <f>T39</f>
        <v>49203132</v>
      </c>
      <c r="AJ39" s="2076" cm="1">
        <f t="array" ref="AJ39">SUM(MID(0&amp;AI39,LARGE(INDEX(ISNUMBER(--MID(AI39,ROW($1:$127),1))*ROW($1:$127),),ROW($1:$127))+1,1)*10^ROW($1:$127)/10)</f>
        <v>49203132</v>
      </c>
      <c r="AK39" s="1953" t="str">
        <f>VLOOKUP($AJ39,'Item Master Data'!$A:$F,3,FALSE)</f>
        <v>Q.PEAK DUO BLK G10+</v>
      </c>
      <c r="AL39" s="1494">
        <f>VLOOKUP($AJ39,'Item Master Data'!$A:$F,6,FALSE)</f>
        <v>360</v>
      </c>
      <c r="AM39" s="1494">
        <f>F39/AN39</f>
        <v>72</v>
      </c>
      <c r="AN39" s="1494">
        <f>VLOOKUP(AJ39,'Item Master Data'!$A:$G,7,FALSE)</f>
        <v>32</v>
      </c>
      <c r="AO39" s="1494">
        <f>E39-AL39</f>
        <v>0</v>
      </c>
    </row>
    <row r="40" spans="1:41" s="1494" customFormat="1" ht="15" customHeight="1">
      <c r="A40" s="1550" t="s">
        <v>1091</v>
      </c>
      <c r="B40" s="2029" t="s">
        <v>4338</v>
      </c>
      <c r="C40" s="2029" t="s">
        <v>56</v>
      </c>
      <c r="D40" s="2029" t="s">
        <v>2210</v>
      </c>
      <c r="E40" s="2029">
        <v>480</v>
      </c>
      <c r="F40" s="1950">
        <v>638</v>
      </c>
      <c r="G40" s="1833">
        <f>F40*E40</f>
        <v>306240</v>
      </c>
      <c r="H40" s="2108">
        <f>E40*F40/1000000</f>
        <v>0.30624000000000001</v>
      </c>
      <c r="I40" s="1837"/>
      <c r="J40" s="2104">
        <f>H40</f>
        <v>0.30624000000000001</v>
      </c>
      <c r="K40" s="2104"/>
      <c r="L40" s="2105"/>
      <c r="M40" s="1832">
        <f>SUM(I40:L40)</f>
        <v>0.30624000000000001</v>
      </c>
      <c r="N40" s="2030"/>
      <c r="O40" s="2030">
        <v>44665</v>
      </c>
      <c r="P40" s="2030">
        <v>44673</v>
      </c>
      <c r="Q40" s="2030">
        <v>44678</v>
      </c>
      <c r="R40" s="2029" t="s">
        <v>400</v>
      </c>
      <c r="S40" s="2029">
        <v>72</v>
      </c>
      <c r="T40" s="1951">
        <v>49303156</v>
      </c>
      <c r="U40" s="2024">
        <f>225.6/480</f>
        <v>0.47</v>
      </c>
      <c r="V40" s="2029"/>
      <c r="W40" s="2029" t="s">
        <v>1103</v>
      </c>
      <c r="X40" s="2029"/>
      <c r="Y40" s="2029">
        <v>60</v>
      </c>
      <c r="Z40" s="2030" t="s">
        <v>1117</v>
      </c>
      <c r="AA40" s="2030" t="s">
        <v>1099</v>
      </c>
      <c r="AB40" s="1949">
        <v>92126</v>
      </c>
      <c r="AC40" s="2029" t="s">
        <v>1096</v>
      </c>
      <c r="AD40" s="1937" t="s">
        <v>3662</v>
      </c>
      <c r="AE40" s="2029" t="s">
        <v>2230</v>
      </c>
      <c r="AF40" s="2026" t="s">
        <v>1098</v>
      </c>
      <c r="AG40" s="2026" t="s">
        <v>1087</v>
      </c>
      <c r="AH40" s="2029"/>
      <c r="AI40" s="2047">
        <f>T40</f>
        <v>49303156</v>
      </c>
      <c r="AJ40" s="2076" cm="1">
        <f t="array" ref="AJ40">SUM(MID(0&amp;AI40,LARGE(INDEX(ISNUMBER(--MID(AI40,ROW($1:$127),1))*ROW($1:$127),),ROW($1:$127))+1,1)*10^ROW($1:$127)/10)</f>
        <v>49303156</v>
      </c>
      <c r="AK40" s="1953" t="str">
        <f>VLOOKUP($AJ40,'Item Master Data'!$A:$F,3,FALSE)</f>
        <v>Q.PEAK DUO XL G10 BFG</v>
      </c>
      <c r="AL40" s="1494">
        <f>VLOOKUP($AJ40,'Item Master Data'!$A:$F,6,FALSE)</f>
        <v>480</v>
      </c>
      <c r="AM40" s="1494">
        <f>F40/AN40</f>
        <v>22</v>
      </c>
      <c r="AN40" s="1494">
        <f>VLOOKUP(AJ40,'Item Master Data'!$A:$G,7,FALSE)</f>
        <v>29</v>
      </c>
      <c r="AO40" s="1494">
        <f>E40-AL40</f>
        <v>0</v>
      </c>
    </row>
    <row r="41" spans="1:41" s="1494" customFormat="1" ht="15" customHeight="1">
      <c r="A41" s="1550" t="s">
        <v>1091</v>
      </c>
      <c r="B41" s="2029" t="s">
        <v>3614</v>
      </c>
      <c r="C41" s="2029" t="s">
        <v>56</v>
      </c>
      <c r="D41" s="2029" t="s">
        <v>2220</v>
      </c>
      <c r="E41" s="2029">
        <v>400</v>
      </c>
      <c r="F41" s="1950">
        <v>2304</v>
      </c>
      <c r="G41" s="1833">
        <f>F41*E41</f>
        <v>921600</v>
      </c>
      <c r="H41" s="2108">
        <f>E41*F41/1000000</f>
        <v>0.92159999999999997</v>
      </c>
      <c r="I41" s="1837">
        <f>H41</f>
        <v>0.92159999999999997</v>
      </c>
      <c r="J41" s="2104"/>
      <c r="K41" s="2104"/>
      <c r="L41" s="2105"/>
      <c r="M41" s="1832">
        <f>SUM(I41:L41)</f>
        <v>0.92159999999999997</v>
      </c>
      <c r="N41" s="2030">
        <v>44664</v>
      </c>
      <c r="O41" s="2030">
        <v>44657</v>
      </c>
      <c r="P41" s="2030">
        <v>44664</v>
      </c>
      <c r="Q41" s="2030">
        <v>44665</v>
      </c>
      <c r="R41" s="2029" t="s">
        <v>400</v>
      </c>
      <c r="S41" s="2029">
        <v>60</v>
      </c>
      <c r="T41" s="1951" t="s">
        <v>3371</v>
      </c>
      <c r="U41" s="2024">
        <v>0.55000000000000004</v>
      </c>
      <c r="V41" s="2029"/>
      <c r="W41" s="2029" t="s">
        <v>1103</v>
      </c>
      <c r="X41" s="2029"/>
      <c r="Y41" s="2029">
        <v>60</v>
      </c>
      <c r="Z41" s="2029" t="s">
        <v>1117</v>
      </c>
      <c r="AA41" s="2029" t="s">
        <v>1099</v>
      </c>
      <c r="AB41" s="2029">
        <v>92126</v>
      </c>
      <c r="AC41" s="2029" t="s">
        <v>1096</v>
      </c>
      <c r="AD41" s="1937" t="s">
        <v>1099</v>
      </c>
      <c r="AE41" s="2029" t="s">
        <v>2230</v>
      </c>
      <c r="AF41" s="2026" t="s">
        <v>1098</v>
      </c>
      <c r="AG41" s="2026" t="s">
        <v>1087</v>
      </c>
      <c r="AH41" s="2029"/>
      <c r="AI41" s="2047" t="str">
        <f>T41</f>
        <v>30390156H</v>
      </c>
      <c r="AJ41" s="2076" cm="1">
        <f t="array" ref="AJ41">SUM(MID(0&amp;AI41,LARGE(INDEX(ISNUMBER(--MID(AI41,ROW($1:$127),1))*ROW($1:$127),),ROW($1:$127))+1,1)*10^ROW($1:$127)/10)</f>
        <v>30390156</v>
      </c>
      <c r="AK41" s="1953" t="str">
        <f>VLOOKUP($AJ41,'Item Master Data'!$A:$F,3,FALSE)</f>
        <v>Q.PEAK DUO BLK ML G10+</v>
      </c>
      <c r="AL41" s="1494">
        <f>VLOOKUP($AJ41,'Item Master Data'!$A:$F,6,FALSE)</f>
        <v>400</v>
      </c>
      <c r="AM41" s="1494">
        <f>F41/AN41</f>
        <v>72</v>
      </c>
      <c r="AN41" s="1494">
        <f>VLOOKUP(AJ41,'Item Master Data'!$A:$G,7,FALSE)</f>
        <v>32</v>
      </c>
      <c r="AO41" s="1494">
        <f>E41-AL41</f>
        <v>0</v>
      </c>
    </row>
    <row r="42" spans="1:41" s="1494" customFormat="1" ht="15" customHeight="1">
      <c r="A42" s="1550" t="s">
        <v>1091</v>
      </c>
      <c r="B42" s="2227" t="s">
        <v>4260</v>
      </c>
      <c r="C42" s="2228" t="s">
        <v>56</v>
      </c>
      <c r="D42" s="2228" t="s">
        <v>2503</v>
      </c>
      <c r="E42" s="2228">
        <v>360</v>
      </c>
      <c r="F42" s="2229">
        <v>1536</v>
      </c>
      <c r="G42" s="1833">
        <f>F42*E42</f>
        <v>552960</v>
      </c>
      <c r="H42" s="2108">
        <f>E42*F42/1000000</f>
        <v>0.55296000000000001</v>
      </c>
      <c r="I42" s="1837"/>
      <c r="J42" s="2104"/>
      <c r="K42" s="2104">
        <f>H42</f>
        <v>0.55296000000000001</v>
      </c>
      <c r="L42" s="2105"/>
      <c r="M42" s="1832">
        <f>SUM(I42:L42)</f>
        <v>0.55296000000000001</v>
      </c>
      <c r="N42" s="2112" t="s">
        <v>3376</v>
      </c>
      <c r="O42" s="2021">
        <v>44663</v>
      </c>
      <c r="P42" s="2101"/>
      <c r="Q42" s="2101"/>
      <c r="R42" s="2029" t="s">
        <v>400</v>
      </c>
      <c r="S42" s="2228">
        <v>60</v>
      </c>
      <c r="T42" s="1951">
        <v>49203132</v>
      </c>
      <c r="U42" s="2024">
        <v>0.53</v>
      </c>
      <c r="V42" s="2029" t="s">
        <v>3420</v>
      </c>
      <c r="W42" s="2228" t="s">
        <v>1103</v>
      </c>
      <c r="X42" s="2228"/>
      <c r="Y42" s="2228">
        <v>60</v>
      </c>
      <c r="Z42" s="2228" t="s">
        <v>1117</v>
      </c>
      <c r="AA42" s="2228" t="s">
        <v>1099</v>
      </c>
      <c r="AB42" s="2228">
        <v>92126</v>
      </c>
      <c r="AC42" s="2228" t="s">
        <v>1096</v>
      </c>
      <c r="AD42" s="1937" t="s">
        <v>3662</v>
      </c>
      <c r="AE42" s="2228" t="s">
        <v>2230</v>
      </c>
      <c r="AF42" s="2234"/>
      <c r="AG42" s="2234" t="s">
        <v>1087</v>
      </c>
      <c r="AH42" s="2029"/>
      <c r="AI42" s="2047">
        <f>T42</f>
        <v>49203132</v>
      </c>
      <c r="AJ42" s="2076" cm="1">
        <f t="array" ref="AJ42">SUM(MID(0&amp;AI42,LARGE(INDEX(ISNUMBER(--MID(AI42,ROW($1:$127),1))*ROW($1:$127),),ROW($1:$127))+1,1)*10^ROW($1:$127)/10)</f>
        <v>49203132</v>
      </c>
      <c r="AK42" s="1953" t="str">
        <f>VLOOKUP($AJ42,'Item Master Data'!$A:$F,3,FALSE)</f>
        <v>Q.PEAK DUO BLK G10+</v>
      </c>
      <c r="AL42" s="1494">
        <f>VLOOKUP($AJ42,'Item Master Data'!$A:$F,6,FALSE)</f>
        <v>360</v>
      </c>
      <c r="AM42" s="1494">
        <f>F42/AN42</f>
        <v>48</v>
      </c>
      <c r="AN42" s="1494">
        <f>VLOOKUP(AJ42,'Item Master Data'!$A:$G,7,FALSE)</f>
        <v>32</v>
      </c>
      <c r="AO42" s="1494">
        <f>E42-AL42</f>
        <v>0</v>
      </c>
    </row>
    <row r="43" spans="1:41" s="1494" customFormat="1" ht="15" customHeight="1">
      <c r="A43" s="1550" t="s">
        <v>1091</v>
      </c>
      <c r="B43" s="2227" t="s">
        <v>3735</v>
      </c>
      <c r="C43" s="2228" t="s">
        <v>56</v>
      </c>
      <c r="D43" s="2228" t="s">
        <v>2209</v>
      </c>
      <c r="E43" s="2228">
        <v>405</v>
      </c>
      <c r="F43" s="2229">
        <v>1664</v>
      </c>
      <c r="G43" s="1833">
        <f>F43*E43</f>
        <v>673920</v>
      </c>
      <c r="H43" s="2108">
        <f>E43*F43/1000000</f>
        <v>0.67391999999999996</v>
      </c>
      <c r="I43" s="1837">
        <f>H43</f>
        <v>0.67391999999999996</v>
      </c>
      <c r="J43" s="2104"/>
      <c r="K43" s="2104"/>
      <c r="L43" s="2105"/>
      <c r="M43" s="1832">
        <f>SUM(I43:L43)</f>
        <v>0.67391999999999996</v>
      </c>
      <c r="N43" s="2101">
        <v>44665</v>
      </c>
      <c r="O43" s="2101">
        <v>44662</v>
      </c>
      <c r="P43" s="2101">
        <v>44665</v>
      </c>
      <c r="Q43" s="2101">
        <v>44666</v>
      </c>
      <c r="R43" s="2029" t="s">
        <v>400</v>
      </c>
      <c r="S43" s="2228">
        <v>60</v>
      </c>
      <c r="T43" s="1951" t="s">
        <v>3447</v>
      </c>
      <c r="U43" s="2024">
        <v>0.55000000000000004</v>
      </c>
      <c r="V43" s="2029"/>
      <c r="W43" s="2228" t="s">
        <v>1103</v>
      </c>
      <c r="X43" s="2228"/>
      <c r="Y43" s="2228">
        <v>60</v>
      </c>
      <c r="Z43" s="2101" t="s">
        <v>1117</v>
      </c>
      <c r="AA43" s="2101" t="s">
        <v>1099</v>
      </c>
      <c r="AB43" s="2235">
        <v>92126</v>
      </c>
      <c r="AC43" s="2228" t="s">
        <v>1096</v>
      </c>
      <c r="AD43" s="1937" t="s">
        <v>1099</v>
      </c>
      <c r="AE43" s="2228" t="s">
        <v>2230</v>
      </c>
      <c r="AF43" s="2234" t="s">
        <v>1110</v>
      </c>
      <c r="AG43" s="2228" t="s">
        <v>1087</v>
      </c>
      <c r="AH43" s="2029"/>
      <c r="AI43" s="2047" t="str">
        <f>T43</f>
        <v>30372157H</v>
      </c>
      <c r="AJ43" s="2076" cm="1">
        <f t="array" ref="AJ43">SUM(MID(0&amp;AI43,LARGE(INDEX(ISNUMBER(--MID(AI43,ROW($1:$127),1))*ROW($1:$127),),ROW($1:$127))+1,1)*10^ROW($1:$127)/10)</f>
        <v>30372157</v>
      </c>
      <c r="AK43" s="1953" t="str">
        <f>VLOOKUP($AJ43,'Item Master Data'!$A:$F,3,FALSE)</f>
        <v>Q.PEAK DUO ML G10.a+</v>
      </c>
      <c r="AL43" s="1494">
        <f>VLOOKUP($AJ43,'Item Master Data'!$A:$F,6,FALSE)</f>
        <v>405</v>
      </c>
      <c r="AM43" s="1494">
        <f>F43/AN43</f>
        <v>52</v>
      </c>
      <c r="AN43" s="1494">
        <f>VLOOKUP(AJ43,'Item Master Data'!$A:$G,7,FALSE)</f>
        <v>32</v>
      </c>
      <c r="AO43" s="1494">
        <f>E43-AL43</f>
        <v>0</v>
      </c>
    </row>
    <row r="44" spans="1:41" s="1494" customFormat="1" ht="15" customHeight="1">
      <c r="A44" s="1550" t="s">
        <v>1091</v>
      </c>
      <c r="B44" s="2227" t="s">
        <v>3250</v>
      </c>
      <c r="C44" s="2228" t="s">
        <v>56</v>
      </c>
      <c r="D44" s="2029" t="s">
        <v>2210</v>
      </c>
      <c r="E44" s="2228">
        <v>480</v>
      </c>
      <c r="F44" s="2229">
        <v>1276</v>
      </c>
      <c r="G44" s="1833">
        <f>F44*E44</f>
        <v>612480</v>
      </c>
      <c r="H44" s="1831">
        <f>E44*F44/1000000</f>
        <v>0.61248000000000002</v>
      </c>
      <c r="I44" s="1837"/>
      <c r="J44" s="2104"/>
      <c r="K44" s="2104">
        <f>H44</f>
        <v>0.61248000000000002</v>
      </c>
      <c r="L44" s="2105"/>
      <c r="M44" s="1832">
        <f>SUM(I44:L44)</f>
        <v>0.61248000000000002</v>
      </c>
      <c r="N44" s="2112" t="s">
        <v>3376</v>
      </c>
      <c r="O44" s="2021">
        <v>44670</v>
      </c>
      <c r="P44" s="2101"/>
      <c r="Q44" s="2101"/>
      <c r="R44" s="2029" t="s">
        <v>400</v>
      </c>
      <c r="S44" s="2228">
        <v>72</v>
      </c>
      <c r="T44" s="1951">
        <v>49303156</v>
      </c>
      <c r="U44" s="2024">
        <v>0.49</v>
      </c>
      <c r="V44" s="2029"/>
      <c r="W44" s="2228" t="s">
        <v>1103</v>
      </c>
      <c r="X44" s="2228"/>
      <c r="Y44" s="2228">
        <v>60</v>
      </c>
      <c r="Z44" s="2101" t="s">
        <v>3762</v>
      </c>
      <c r="AA44" s="2101" t="s">
        <v>1097</v>
      </c>
      <c r="AB44" s="2235">
        <v>30071</v>
      </c>
      <c r="AC44" s="2228" t="s">
        <v>1096</v>
      </c>
      <c r="AD44" s="1937" t="s">
        <v>3662</v>
      </c>
      <c r="AE44" s="2228" t="s">
        <v>2230</v>
      </c>
      <c r="AF44" s="2234"/>
      <c r="AG44" s="2228" t="s">
        <v>2235</v>
      </c>
      <c r="AH44" s="2029"/>
      <c r="AI44" s="2047">
        <f>T44</f>
        <v>49303156</v>
      </c>
      <c r="AJ44" s="2076" cm="1">
        <f t="array" ref="AJ44">SUM(MID(0&amp;AI44,LARGE(INDEX(ISNUMBER(--MID(AI44,ROW($1:$127),1))*ROW($1:$127),),ROW($1:$127))+1,1)*10^ROW($1:$127)/10)</f>
        <v>49303156</v>
      </c>
      <c r="AK44" s="1953" t="str">
        <f>VLOOKUP($AJ44,'Item Master Data'!$A:$F,3,FALSE)</f>
        <v>Q.PEAK DUO XL G10 BFG</v>
      </c>
      <c r="AL44" s="1494">
        <f>VLOOKUP($AJ44,'Item Master Data'!$A:$F,6,FALSE)</f>
        <v>480</v>
      </c>
      <c r="AM44" s="1494">
        <f>F44/AN44</f>
        <v>44</v>
      </c>
      <c r="AN44" s="1494">
        <f>VLOOKUP(AJ44,'Item Master Data'!$A:$G,7,FALSE)</f>
        <v>29</v>
      </c>
      <c r="AO44" s="1494">
        <f>E44-AL44</f>
        <v>0</v>
      </c>
    </row>
    <row r="45" spans="1:41" s="1494" customFormat="1" ht="15" customHeight="1">
      <c r="A45" s="1550" t="s">
        <v>1091</v>
      </c>
      <c r="B45" s="2029" t="s">
        <v>3615</v>
      </c>
      <c r="C45" s="2029" t="s">
        <v>1119</v>
      </c>
      <c r="D45" s="2029" t="s">
        <v>2220</v>
      </c>
      <c r="E45" s="2029">
        <v>400</v>
      </c>
      <c r="F45" s="1950">
        <v>832</v>
      </c>
      <c r="G45" s="1833">
        <f>F45*E45</f>
        <v>332800</v>
      </c>
      <c r="H45" s="2108">
        <f>E45*F45/1000000</f>
        <v>0.33279999999999998</v>
      </c>
      <c r="I45" s="1837"/>
      <c r="J45" s="2104">
        <f>H45</f>
        <v>0.33279999999999998</v>
      </c>
      <c r="K45" s="2104"/>
      <c r="L45" s="2105"/>
      <c r="M45" s="1832">
        <f>SUM(I45:L45)</f>
        <v>0.33279999999999998</v>
      </c>
      <c r="N45" s="2030"/>
      <c r="O45" s="2030">
        <v>44657</v>
      </c>
      <c r="P45" s="2030">
        <v>44673</v>
      </c>
      <c r="Q45" s="2030">
        <v>44676</v>
      </c>
      <c r="R45" s="2029" t="s">
        <v>1093</v>
      </c>
      <c r="S45" s="2029">
        <v>60</v>
      </c>
      <c r="T45" s="1951" t="s">
        <v>3371</v>
      </c>
      <c r="U45" s="2024">
        <v>0.55000000000000004</v>
      </c>
      <c r="V45" s="2219"/>
      <c r="W45" s="2029" t="s">
        <v>1103</v>
      </c>
      <c r="X45" s="2029"/>
      <c r="Y45" s="2029">
        <v>60</v>
      </c>
      <c r="Z45" s="2030" t="s">
        <v>3765</v>
      </c>
      <c r="AA45" s="2030" t="s">
        <v>1099</v>
      </c>
      <c r="AB45" s="1949" t="s">
        <v>3766</v>
      </c>
      <c r="AC45" s="2029" t="s">
        <v>1096</v>
      </c>
      <c r="AD45" s="1937" t="s">
        <v>1099</v>
      </c>
      <c r="AE45" s="2029" t="s">
        <v>2230</v>
      </c>
      <c r="AF45" s="2026" t="s">
        <v>1098</v>
      </c>
      <c r="AG45" s="2026" t="s">
        <v>1087</v>
      </c>
      <c r="AH45" s="2029"/>
      <c r="AI45" s="2047" t="str">
        <f>T45</f>
        <v>30390156H</v>
      </c>
      <c r="AJ45" s="2076" cm="1">
        <f t="array" ref="AJ45">SUM(MID(0&amp;AI45,LARGE(INDEX(ISNUMBER(--MID(AI45,ROW($1:$127),1))*ROW($1:$127),),ROW($1:$127))+1,1)*10^ROW($1:$127)/10)</f>
        <v>30390156</v>
      </c>
      <c r="AK45" s="1953" t="str">
        <f>VLOOKUP($AJ45,'Item Master Data'!$A:$F,3,FALSE)</f>
        <v>Q.PEAK DUO BLK ML G10+</v>
      </c>
      <c r="AL45" s="1494">
        <f>VLOOKUP($AJ45,'Item Master Data'!$A:$F,6,FALSE)</f>
        <v>400</v>
      </c>
      <c r="AM45" s="1494">
        <f>F45/AN45</f>
        <v>26</v>
      </c>
      <c r="AN45" s="1494">
        <f>VLOOKUP(AJ45,'Item Master Data'!$A:$G,7,FALSE)</f>
        <v>32</v>
      </c>
      <c r="AO45" s="1494">
        <f>E45-AL45</f>
        <v>0</v>
      </c>
    </row>
    <row r="46" spans="1:41" s="1494" customFormat="1" ht="15" customHeight="1">
      <c r="A46" s="1550" t="s">
        <v>1091</v>
      </c>
      <c r="B46" s="2029" t="s">
        <v>3617</v>
      </c>
      <c r="C46" s="2029" t="s">
        <v>1120</v>
      </c>
      <c r="D46" s="2029" t="s">
        <v>2503</v>
      </c>
      <c r="E46" s="2029">
        <v>360</v>
      </c>
      <c r="F46" s="1950">
        <v>768</v>
      </c>
      <c r="G46" s="1833">
        <f>F46*E46</f>
        <v>276480</v>
      </c>
      <c r="H46" s="2108">
        <f>E46*F46/1000000</f>
        <v>0.27648</v>
      </c>
      <c r="I46" s="1837">
        <f>H46</f>
        <v>0.27648</v>
      </c>
      <c r="J46" s="2104"/>
      <c r="K46" s="2104"/>
      <c r="L46" s="2105"/>
      <c r="M46" s="1832">
        <f>SUM(I46:L46)</f>
        <v>0.27648</v>
      </c>
      <c r="N46" s="2030">
        <v>44657</v>
      </c>
      <c r="O46" s="2030">
        <v>44655</v>
      </c>
      <c r="P46" s="2030">
        <v>44657</v>
      </c>
      <c r="Q46" s="2030">
        <v>44662</v>
      </c>
      <c r="R46" s="2029" t="s">
        <v>2233</v>
      </c>
      <c r="S46" s="2029">
        <v>60</v>
      </c>
      <c r="T46" s="1951">
        <v>49203132</v>
      </c>
      <c r="U46" s="2024">
        <v>0.53</v>
      </c>
      <c r="V46" s="2029"/>
      <c r="W46" s="2029" t="s">
        <v>1103</v>
      </c>
      <c r="X46" s="2029"/>
      <c r="Y46" s="2029">
        <v>60</v>
      </c>
      <c r="Z46" s="2030" t="s">
        <v>3767</v>
      </c>
      <c r="AA46" s="2030" t="s">
        <v>1099</v>
      </c>
      <c r="AB46" s="1949">
        <v>95403</v>
      </c>
      <c r="AC46" s="2029" t="s">
        <v>1096</v>
      </c>
      <c r="AD46" s="1937" t="s">
        <v>3662</v>
      </c>
      <c r="AE46" s="2029" t="s">
        <v>2230</v>
      </c>
      <c r="AF46" s="2026"/>
      <c r="AG46" s="2029" t="s">
        <v>1087</v>
      </c>
      <c r="AH46" s="2029"/>
      <c r="AI46" s="2047">
        <f>T46</f>
        <v>49203132</v>
      </c>
      <c r="AJ46" s="2076" cm="1">
        <f t="array" ref="AJ46">SUM(MID(0&amp;AI46,LARGE(INDEX(ISNUMBER(--MID(AI46,ROW($1:$127),1))*ROW($1:$127),),ROW($1:$127))+1,1)*10^ROW($1:$127)/10)</f>
        <v>49203132</v>
      </c>
      <c r="AK46" s="1953" t="str">
        <f>VLOOKUP($AJ46,'Item Master Data'!$A:$F,3,FALSE)</f>
        <v>Q.PEAK DUO BLK G10+</v>
      </c>
      <c r="AL46" s="1494">
        <f>VLOOKUP($AJ46,'Item Master Data'!$A:$F,6,FALSE)</f>
        <v>360</v>
      </c>
      <c r="AM46" s="1494">
        <f>F46/AN46</f>
        <v>24</v>
      </c>
      <c r="AN46" s="1494">
        <f>VLOOKUP(AJ46,'Item Master Data'!$A:$G,7,FALSE)</f>
        <v>32</v>
      </c>
      <c r="AO46" s="1494">
        <f>E46-AL46</f>
        <v>0</v>
      </c>
    </row>
    <row r="47" spans="1:41" s="1494" customFormat="1" ht="15" customHeight="1">
      <c r="A47" s="1550" t="s">
        <v>1091</v>
      </c>
      <c r="B47" s="2227" t="s">
        <v>3618</v>
      </c>
      <c r="C47" s="2228" t="s">
        <v>2219</v>
      </c>
      <c r="D47" s="2029" t="s">
        <v>2220</v>
      </c>
      <c r="E47" s="2228">
        <v>400</v>
      </c>
      <c r="F47" s="2229">
        <v>768</v>
      </c>
      <c r="G47" s="1833">
        <f>F47*E47</f>
        <v>307200</v>
      </c>
      <c r="H47" s="2108">
        <f>E47*F47/1000000</f>
        <v>0.30719999999999997</v>
      </c>
      <c r="I47" s="1837">
        <f>H47</f>
        <v>0.30719999999999997</v>
      </c>
      <c r="J47" s="2104"/>
      <c r="K47" s="2104"/>
      <c r="L47" s="2105"/>
      <c r="M47" s="1832">
        <f>SUM(I47:L47)</f>
        <v>0.30719999999999997</v>
      </c>
      <c r="N47" s="2101">
        <v>44663</v>
      </c>
      <c r="O47" s="2101">
        <v>44657</v>
      </c>
      <c r="P47" s="2101">
        <v>44663</v>
      </c>
      <c r="Q47" s="2101">
        <v>44666</v>
      </c>
      <c r="R47" s="2029" t="s">
        <v>2233</v>
      </c>
      <c r="S47" s="2228">
        <v>60</v>
      </c>
      <c r="T47" s="1951" t="s">
        <v>3371</v>
      </c>
      <c r="U47" s="2024">
        <v>0.55000000000000004</v>
      </c>
      <c r="V47" s="2029"/>
      <c r="W47" s="2228" t="s">
        <v>1103</v>
      </c>
      <c r="X47" s="2228"/>
      <c r="Y47" s="2228">
        <v>60</v>
      </c>
      <c r="Z47" s="2101" t="s">
        <v>2223</v>
      </c>
      <c r="AA47" s="2101" t="s">
        <v>1106</v>
      </c>
      <c r="AB47" s="2235" t="s">
        <v>2224</v>
      </c>
      <c r="AC47" s="2228" t="s">
        <v>1096</v>
      </c>
      <c r="AD47" s="2233" t="s">
        <v>1099</v>
      </c>
      <c r="AE47" s="2228" t="s">
        <v>2230</v>
      </c>
      <c r="AF47" s="2234" t="s">
        <v>1098</v>
      </c>
      <c r="AG47" s="2228" t="s">
        <v>1087</v>
      </c>
      <c r="AH47" s="2029"/>
      <c r="AI47" s="2047" t="str">
        <f>T47</f>
        <v>30390156H</v>
      </c>
      <c r="AJ47" s="2076" cm="1">
        <f t="array" ref="AJ47">SUM(MID(0&amp;AI47,LARGE(INDEX(ISNUMBER(--MID(AI47,ROW($1:$127),1))*ROW($1:$127),),ROW($1:$127))+1,1)*10^ROW($1:$127)/10)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>F47/AN47</f>
        <v>24</v>
      </c>
      <c r="AN47" s="1494">
        <f>VLOOKUP(AJ47,'Item Master Data'!$A:$G,7,FALSE)</f>
        <v>32</v>
      </c>
      <c r="AO47" s="1494">
        <f>E47-AL47</f>
        <v>0</v>
      </c>
    </row>
    <row r="48" spans="1:41" s="1494" customFormat="1" ht="15" customHeight="1">
      <c r="A48" s="1550" t="s">
        <v>1091</v>
      </c>
      <c r="B48" s="2227" t="s">
        <v>3619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>F48*E48</f>
        <v>307200</v>
      </c>
      <c r="H48" s="2108">
        <f>E48*F48/1000000</f>
        <v>0.30719999999999997</v>
      </c>
      <c r="I48" s="1837">
        <f>H48</f>
        <v>0.30719999999999997</v>
      </c>
      <c r="J48" s="2104"/>
      <c r="K48" s="2104"/>
      <c r="L48" s="2105"/>
      <c r="M48" s="1832">
        <f>SUM(I48:L48)</f>
        <v>0.30719999999999997</v>
      </c>
      <c r="N48" s="2101">
        <v>44663</v>
      </c>
      <c r="O48" s="2101">
        <v>44657</v>
      </c>
      <c r="P48" s="2101">
        <v>44663</v>
      </c>
      <c r="Q48" s="2101">
        <v>44665</v>
      </c>
      <c r="R48" s="2029" t="s">
        <v>2233</v>
      </c>
      <c r="S48" s="2228">
        <v>60</v>
      </c>
      <c r="T48" s="1951" t="s">
        <v>3371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>T48</f>
        <v>30390156H</v>
      </c>
      <c r="AJ48" s="2076" cm="1">
        <f t="array" ref="AJ48">SUM(MID(0&amp;AI48,LARGE(INDEX(ISNUMBER(--MID(AI48,ROW($1:$127),1))*ROW($1:$127),),ROW($1:$127))+1,1)*10^ROW($1:$127)/10)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>F48/AN48</f>
        <v>24</v>
      </c>
      <c r="AN48" s="1494">
        <f>VLOOKUP(AJ48,'Item Master Data'!$A:$G,7,FALSE)</f>
        <v>32</v>
      </c>
      <c r="AO48" s="1494">
        <f>E48-AL48</f>
        <v>0</v>
      </c>
    </row>
    <row r="49" spans="1:41" s="1494" customFormat="1" ht="15" customHeight="1">
      <c r="A49" s="1550" t="s">
        <v>1091</v>
      </c>
      <c r="B49" s="2227" t="s">
        <v>3620</v>
      </c>
      <c r="C49" s="2228" t="s">
        <v>2219</v>
      </c>
      <c r="D49" s="2029" t="s">
        <v>2220</v>
      </c>
      <c r="E49" s="2228">
        <v>400</v>
      </c>
      <c r="F49" s="2229">
        <v>768</v>
      </c>
      <c r="G49" s="1833">
        <f>F49*E49</f>
        <v>307200</v>
      </c>
      <c r="H49" s="2108">
        <f>E49*F49/1000000</f>
        <v>0.30719999999999997</v>
      </c>
      <c r="I49" s="1837">
        <f>H49</f>
        <v>0.30719999999999997</v>
      </c>
      <c r="J49" s="2104"/>
      <c r="K49" s="2104"/>
      <c r="L49" s="2105"/>
      <c r="M49" s="1832">
        <f>SUM(I49:L49)</f>
        <v>0.30719999999999997</v>
      </c>
      <c r="N49" s="2101">
        <v>44662</v>
      </c>
      <c r="O49" s="2101">
        <v>44657</v>
      </c>
      <c r="P49" s="2101">
        <v>44662</v>
      </c>
      <c r="Q49" s="2101">
        <v>44664</v>
      </c>
      <c r="R49" s="2029" t="s">
        <v>2233</v>
      </c>
      <c r="S49" s="2228">
        <v>60</v>
      </c>
      <c r="T49" s="1951" t="s">
        <v>3371</v>
      </c>
      <c r="U49" s="2024">
        <v>0.55000000000000004</v>
      </c>
      <c r="V49" s="2029"/>
      <c r="W49" s="2228" t="s">
        <v>1103</v>
      </c>
      <c r="X49" s="2228"/>
      <c r="Y49" s="2228">
        <v>60</v>
      </c>
      <c r="Z49" s="2101" t="s">
        <v>2223</v>
      </c>
      <c r="AA49" s="2101" t="s">
        <v>1106</v>
      </c>
      <c r="AB49" s="2235" t="s">
        <v>2224</v>
      </c>
      <c r="AC49" s="2228" t="s">
        <v>1096</v>
      </c>
      <c r="AD49" s="2233" t="s">
        <v>1099</v>
      </c>
      <c r="AE49" s="2228" t="s">
        <v>2230</v>
      </c>
      <c r="AF49" s="2234" t="s">
        <v>1098</v>
      </c>
      <c r="AG49" s="2228" t="s">
        <v>1087</v>
      </c>
      <c r="AH49" s="2029"/>
      <c r="AI49" s="2047" t="str">
        <f>T49</f>
        <v>30390156H</v>
      </c>
      <c r="AJ49" s="2076" cm="1">
        <f t="array" ref="AJ49">SUM(MID(0&amp;AI49,LARGE(INDEX(ISNUMBER(--MID(AI49,ROW($1:$127),1))*ROW($1:$127),),ROW($1:$127))+1,1)*10^ROW($1:$127)/10)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>F49/AN49</f>
        <v>24</v>
      </c>
      <c r="AN49" s="1494">
        <f>VLOOKUP(AJ49,'Item Master Data'!$A:$G,7,FALSE)</f>
        <v>32</v>
      </c>
      <c r="AO49" s="1494">
        <f>E49-AL49</f>
        <v>0</v>
      </c>
    </row>
    <row r="50" spans="1:41" s="1494" customFormat="1" ht="15" customHeight="1">
      <c r="A50" s="1550" t="s">
        <v>1091</v>
      </c>
      <c r="B50" s="2029" t="s">
        <v>3621</v>
      </c>
      <c r="C50" s="2029" t="s">
        <v>2219</v>
      </c>
      <c r="D50" s="2029" t="s">
        <v>2220</v>
      </c>
      <c r="E50" s="2029">
        <v>400</v>
      </c>
      <c r="F50" s="1950">
        <v>768</v>
      </c>
      <c r="G50" s="1833">
        <f>F50*E50</f>
        <v>307200</v>
      </c>
      <c r="H50" s="2108">
        <f>E50*F50/1000000</f>
        <v>0.30719999999999997</v>
      </c>
      <c r="I50" s="1837">
        <f>H50</f>
        <v>0.30719999999999997</v>
      </c>
      <c r="J50" s="2104"/>
      <c r="K50" s="2104"/>
      <c r="L50" s="2105"/>
      <c r="M50" s="1832">
        <f>SUM(I50:L50)</f>
        <v>0.30719999999999997</v>
      </c>
      <c r="N50" s="2101">
        <v>44662</v>
      </c>
      <c r="O50" s="2030">
        <v>44657</v>
      </c>
      <c r="P50" s="2101">
        <v>44662</v>
      </c>
      <c r="Q50" s="2101">
        <v>44664</v>
      </c>
      <c r="R50" s="2029" t="s">
        <v>2233</v>
      </c>
      <c r="S50" s="2029">
        <v>60</v>
      </c>
      <c r="T50" s="1951" t="s">
        <v>3371</v>
      </c>
      <c r="U50" s="2024">
        <v>0.55000000000000004</v>
      </c>
      <c r="V50" s="2029"/>
      <c r="W50" s="2029" t="s">
        <v>1103</v>
      </c>
      <c r="X50" s="2029"/>
      <c r="Y50" s="2029">
        <v>60</v>
      </c>
      <c r="Z50" s="2030" t="s">
        <v>2223</v>
      </c>
      <c r="AA50" s="2030" t="s">
        <v>1106</v>
      </c>
      <c r="AB50" s="1949" t="s">
        <v>2224</v>
      </c>
      <c r="AC50" s="2029" t="s">
        <v>1096</v>
      </c>
      <c r="AD50" s="1937" t="s">
        <v>1099</v>
      </c>
      <c r="AE50" s="2029" t="s">
        <v>2230</v>
      </c>
      <c r="AF50" s="2026" t="s">
        <v>1098</v>
      </c>
      <c r="AG50" s="2029" t="s">
        <v>1087</v>
      </c>
      <c r="AH50" s="2029"/>
      <c r="AI50" s="2047" t="str">
        <f>T50</f>
        <v>30390156H</v>
      </c>
      <c r="AJ50" s="2076" cm="1">
        <f t="array" ref="AJ50">SUM(MID(0&amp;AI50,LARGE(INDEX(ISNUMBER(--MID(AI50,ROW($1:$127),1))*ROW($1:$127),),ROW($1:$127))+1,1)*10^ROW($1:$127)/10)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>F50/AN50</f>
        <v>24</v>
      </c>
      <c r="AN50" s="1494">
        <f>VLOOKUP(AJ50,'Item Master Data'!$A:$G,7,FALSE)</f>
        <v>32</v>
      </c>
      <c r="AO50" s="1494">
        <f>E50-AL50</f>
        <v>0</v>
      </c>
    </row>
    <row r="51" spans="1:41" s="1494" customFormat="1" ht="15" customHeight="1">
      <c r="A51" s="1550" t="s">
        <v>1091</v>
      </c>
      <c r="B51" s="2029" t="s">
        <v>3622</v>
      </c>
      <c r="C51" s="2029" t="s">
        <v>3259</v>
      </c>
      <c r="D51" s="2029" t="s">
        <v>2220</v>
      </c>
      <c r="E51" s="2029">
        <v>400</v>
      </c>
      <c r="F51" s="1950">
        <v>768</v>
      </c>
      <c r="G51" s="1833">
        <f>F51*E51</f>
        <v>307200</v>
      </c>
      <c r="H51" s="2108">
        <f>E51*F51/1000000</f>
        <v>0.30719999999999997</v>
      </c>
      <c r="I51" s="1837">
        <f>H51</f>
        <v>0.30719999999999997</v>
      </c>
      <c r="J51" s="2104"/>
      <c r="K51" s="2104"/>
      <c r="L51" s="2105"/>
      <c r="M51" s="1832">
        <f>SUM(I51:L51)</f>
        <v>0.30719999999999997</v>
      </c>
      <c r="N51" s="2101">
        <v>44662</v>
      </c>
      <c r="O51" s="2030">
        <v>44657</v>
      </c>
      <c r="P51" s="2101">
        <v>44662</v>
      </c>
      <c r="Q51" s="2101">
        <v>44664</v>
      </c>
      <c r="R51" s="2029" t="s">
        <v>2233</v>
      </c>
      <c r="S51" s="2029">
        <v>60</v>
      </c>
      <c r="T51" s="1951" t="s">
        <v>3371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3274</v>
      </c>
      <c r="AA51" s="2030" t="s">
        <v>1106</v>
      </c>
      <c r="AB51" s="1949">
        <v>99217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>T51</f>
        <v>30390156H</v>
      </c>
      <c r="AJ51" s="2076" cm="1">
        <f t="array" ref="AJ51">SUM(MID(0&amp;AI51,LARGE(INDEX(ISNUMBER(--MID(AI51,ROW($1:$127),1))*ROW($1:$127),),ROW($1:$127))+1,1)*10^ROW($1:$127)/10)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>F51/AN51</f>
        <v>24</v>
      </c>
      <c r="AN51" s="1494">
        <f>VLOOKUP(AJ51,'Item Master Data'!$A:$G,7,FALSE)</f>
        <v>32</v>
      </c>
      <c r="AO51" s="1494">
        <f>E51-AL51</f>
        <v>0</v>
      </c>
    </row>
    <row r="52" spans="1:41" s="1494" customFormat="1" ht="15" customHeight="1">
      <c r="A52" s="1550" t="s">
        <v>1091</v>
      </c>
      <c r="B52" s="2029" t="s">
        <v>3623</v>
      </c>
      <c r="C52" s="2029" t="s">
        <v>3259</v>
      </c>
      <c r="D52" s="2029" t="s">
        <v>2220</v>
      </c>
      <c r="E52" s="2029">
        <v>400</v>
      </c>
      <c r="F52" s="1950">
        <v>768</v>
      </c>
      <c r="G52" s="1833">
        <f>F52*E52</f>
        <v>307200</v>
      </c>
      <c r="H52" s="2108">
        <f>E52*F52/1000000</f>
        <v>0.30719999999999997</v>
      </c>
      <c r="I52" s="1837">
        <f>H52</f>
        <v>0.30719999999999997</v>
      </c>
      <c r="J52" s="2104"/>
      <c r="K52" s="2104"/>
      <c r="L52" s="2105"/>
      <c r="M52" s="1832">
        <f>SUM(I52:L52)</f>
        <v>0.30719999999999997</v>
      </c>
      <c r="N52" s="2101">
        <v>44662</v>
      </c>
      <c r="O52" s="2030">
        <v>44657</v>
      </c>
      <c r="P52" s="2101">
        <v>44662</v>
      </c>
      <c r="Q52" s="2101">
        <v>44664</v>
      </c>
      <c r="R52" s="2029" t="s">
        <v>2233</v>
      </c>
      <c r="S52" s="2029">
        <v>60</v>
      </c>
      <c r="T52" s="1951" t="s">
        <v>3371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3274</v>
      </c>
      <c r="AA52" s="2030" t="s">
        <v>1106</v>
      </c>
      <c r="AB52" s="1949">
        <v>99217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>T52</f>
        <v>30390156H</v>
      </c>
      <c r="AJ52" s="2076" cm="1">
        <f t="array" ref="AJ52">SUM(MID(0&amp;AI52,LARGE(INDEX(ISNUMBER(--MID(AI52,ROW($1:$127),1))*ROW($1:$127),),ROW($1:$127))+1,1)*10^ROW($1:$127)/10)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>F52/AN52</f>
        <v>24</v>
      </c>
      <c r="AN52" s="1494">
        <f>VLOOKUP(AJ52,'Item Master Data'!$A:$G,7,FALSE)</f>
        <v>32</v>
      </c>
      <c r="AO52" s="1494">
        <f>E52-AL52</f>
        <v>0</v>
      </c>
    </row>
    <row r="53" spans="1:41" s="1494" customFormat="1" ht="15" customHeight="1">
      <c r="A53" s="1550" t="s">
        <v>1091</v>
      </c>
      <c r="B53" s="2029" t="s">
        <v>3624</v>
      </c>
      <c r="C53" s="2029" t="s">
        <v>2501</v>
      </c>
      <c r="D53" s="2029" t="s">
        <v>2220</v>
      </c>
      <c r="E53" s="2029">
        <v>400</v>
      </c>
      <c r="F53" s="1950">
        <v>832</v>
      </c>
      <c r="G53" s="1833">
        <f>F53*E53</f>
        <v>332800</v>
      </c>
      <c r="H53" s="2108">
        <f>E53*F53/1000000</f>
        <v>0.33279999999999998</v>
      </c>
      <c r="I53" s="1837"/>
      <c r="J53" s="2104">
        <f>H53</f>
        <v>0.33279999999999998</v>
      </c>
      <c r="K53" s="2104"/>
      <c r="L53" s="2105"/>
      <c r="M53" s="1832">
        <f>SUM(I53:L53)</f>
        <v>0.33279999999999998</v>
      </c>
      <c r="N53" s="2030"/>
      <c r="O53" s="2030">
        <v>44657</v>
      </c>
      <c r="P53" s="2030">
        <v>44665</v>
      </c>
      <c r="Q53" s="2030">
        <v>44666</v>
      </c>
      <c r="R53" s="2029" t="s">
        <v>1093</v>
      </c>
      <c r="S53" s="2029">
        <v>60</v>
      </c>
      <c r="T53" s="1951" t="s">
        <v>3371</v>
      </c>
      <c r="U53" s="2024">
        <v>0.55000000000000004</v>
      </c>
      <c r="V53" s="2029"/>
      <c r="W53" s="2029" t="s">
        <v>1103</v>
      </c>
      <c r="X53" s="2029"/>
      <c r="Y53" s="2029">
        <v>60</v>
      </c>
      <c r="Z53" s="2030" t="s">
        <v>2511</v>
      </c>
      <c r="AA53" s="2030" t="s">
        <v>1099</v>
      </c>
      <c r="AB53" s="1949" t="s">
        <v>2512</v>
      </c>
      <c r="AC53" s="2029" t="s">
        <v>1096</v>
      </c>
      <c r="AD53" s="1937" t="s">
        <v>1099</v>
      </c>
      <c r="AE53" s="2029" t="s">
        <v>2230</v>
      </c>
      <c r="AF53" s="2026" t="s">
        <v>1098</v>
      </c>
      <c r="AG53" s="2029" t="s">
        <v>1087</v>
      </c>
      <c r="AH53" s="2029"/>
      <c r="AI53" s="2047" t="str">
        <f>T53</f>
        <v>30390156H</v>
      </c>
      <c r="AJ53" s="2076" cm="1">
        <f t="array" ref="AJ53">SUM(MID(0&amp;AI53,LARGE(INDEX(ISNUMBER(--MID(AI53,ROW($1:$127),1))*ROW($1:$127),),ROW($1:$127))+1,1)*10^ROW($1:$127)/10)</f>
        <v>30390156</v>
      </c>
      <c r="AK53" s="1953" t="str">
        <f>VLOOKUP($AJ53,'Item Master Data'!$A:$F,3,FALSE)</f>
        <v>Q.PEAK DUO BLK ML G10+</v>
      </c>
      <c r="AL53" s="1494">
        <f>VLOOKUP($AJ53,'Item Master Data'!$A:$F,6,FALSE)</f>
        <v>400</v>
      </c>
      <c r="AM53" s="1494">
        <f>F53/AN53</f>
        <v>26</v>
      </c>
      <c r="AN53" s="1494">
        <f>VLOOKUP(AJ53,'Item Master Data'!$A:$G,7,FALSE)</f>
        <v>32</v>
      </c>
      <c r="AO53" s="1494">
        <f>E53-AL53</f>
        <v>0</v>
      </c>
    </row>
    <row r="54" spans="1:41" s="1494" customFormat="1" ht="17.25" customHeight="1">
      <c r="A54" s="1550" t="s">
        <v>1091</v>
      </c>
      <c r="B54" s="2029" t="s">
        <v>3625</v>
      </c>
      <c r="C54" s="2029" t="s">
        <v>2501</v>
      </c>
      <c r="D54" s="2029" t="s">
        <v>2503</v>
      </c>
      <c r="E54" s="2029">
        <v>360</v>
      </c>
      <c r="F54" s="1950">
        <v>832</v>
      </c>
      <c r="G54" s="1833">
        <f>F54*E54</f>
        <v>299520</v>
      </c>
      <c r="H54" s="2108">
        <f>E54*F54/1000000</f>
        <v>0.29952000000000001</v>
      </c>
      <c r="I54" s="1837"/>
      <c r="J54" s="2104"/>
      <c r="K54" s="2104">
        <f>H54</f>
        <v>0.29952000000000001</v>
      </c>
      <c r="L54" s="2105"/>
      <c r="M54" s="1832">
        <f>SUM(I54:L54)</f>
        <v>0.29952000000000001</v>
      </c>
      <c r="N54" s="2112" t="s">
        <v>3376</v>
      </c>
      <c r="O54" s="2021">
        <v>44663</v>
      </c>
      <c r="P54" s="2030"/>
      <c r="Q54" s="2030"/>
      <c r="R54" s="2029" t="s">
        <v>1093</v>
      </c>
      <c r="S54" s="2029">
        <v>60</v>
      </c>
      <c r="T54" s="1951">
        <v>49203132</v>
      </c>
      <c r="U54" s="2024">
        <v>0.53</v>
      </c>
      <c r="V54" s="2029"/>
      <c r="W54" s="2029" t="s">
        <v>1103</v>
      </c>
      <c r="X54" s="2029"/>
      <c r="Y54" s="2029">
        <v>60</v>
      </c>
      <c r="Z54" s="2030" t="s">
        <v>2511</v>
      </c>
      <c r="AA54" s="2030" t="s">
        <v>1099</v>
      </c>
      <c r="AB54" s="1949" t="s">
        <v>2512</v>
      </c>
      <c r="AC54" s="2029" t="s">
        <v>1096</v>
      </c>
      <c r="AD54" s="1937" t="s">
        <v>3662</v>
      </c>
      <c r="AE54" s="2029" t="s">
        <v>2230</v>
      </c>
      <c r="AF54" s="2026"/>
      <c r="AG54" s="2029" t="s">
        <v>1087</v>
      </c>
      <c r="AH54" s="2029"/>
      <c r="AI54" s="2047">
        <f>T54</f>
        <v>49203132</v>
      </c>
      <c r="AJ54" s="2076" cm="1">
        <f t="array" ref="AJ54">SUM(MID(0&amp;AI54,LARGE(INDEX(ISNUMBER(--MID(AI54,ROW($1:$127),1))*ROW($1:$127),),ROW($1:$127))+1,1)*10^ROW($1:$127)/10)</f>
        <v>49203132</v>
      </c>
      <c r="AK54" s="1953" t="str">
        <f>VLOOKUP($AJ54,'Item Master Data'!$A:$F,3,FALSE)</f>
        <v>Q.PEAK DUO BLK G10+</v>
      </c>
      <c r="AL54" s="1494">
        <f>VLOOKUP($AJ54,'Item Master Data'!$A:$F,6,FALSE)</f>
        <v>360</v>
      </c>
      <c r="AM54" s="1494">
        <f>F54/AN54</f>
        <v>26</v>
      </c>
      <c r="AN54" s="1494">
        <f>VLOOKUP(AJ54,'Item Master Data'!$A:$G,7,FALSE)</f>
        <v>32</v>
      </c>
      <c r="AO54" s="1494">
        <f>E54-AL54</f>
        <v>0</v>
      </c>
    </row>
    <row r="55" spans="1:41" s="1494" customFormat="1" ht="15" customHeight="1">
      <c r="A55" s="1550" t="s">
        <v>1091</v>
      </c>
      <c r="B55" s="2029" t="s">
        <v>3475</v>
      </c>
      <c r="C55" s="2029" t="s">
        <v>1121</v>
      </c>
      <c r="D55" s="2029" t="s">
        <v>2503</v>
      </c>
      <c r="E55" s="2029">
        <v>360</v>
      </c>
      <c r="F55" s="1950">
        <v>768</v>
      </c>
      <c r="G55" s="1833">
        <f>F55*E55</f>
        <v>276480</v>
      </c>
      <c r="H55" s="2108">
        <f>E55*F55/1000000</f>
        <v>0.27648</v>
      </c>
      <c r="I55" s="1837">
        <f>H55</f>
        <v>0.27648</v>
      </c>
      <c r="J55" s="2104"/>
      <c r="K55" s="2104"/>
      <c r="L55" s="2105"/>
      <c r="M55" s="1832">
        <f>SUM(I55:L55)</f>
        <v>0.27648</v>
      </c>
      <c r="N55" s="2030">
        <v>44656</v>
      </c>
      <c r="O55" s="2030">
        <v>44645</v>
      </c>
      <c r="P55" s="2030">
        <v>44656</v>
      </c>
      <c r="Q55" s="2030">
        <v>44659</v>
      </c>
      <c r="R55" s="2029" t="s">
        <v>400</v>
      </c>
      <c r="S55" s="2029">
        <v>60</v>
      </c>
      <c r="T55" s="1951">
        <v>49203132</v>
      </c>
      <c r="U55" s="2024">
        <v>0.53</v>
      </c>
      <c r="V55" s="2029"/>
      <c r="W55" s="2029" t="s">
        <v>1103</v>
      </c>
      <c r="X55" s="2029"/>
      <c r="Y55" s="2029">
        <v>60</v>
      </c>
      <c r="Z55" s="2030" t="s">
        <v>3275</v>
      </c>
      <c r="AA55" s="2030" t="s">
        <v>1099</v>
      </c>
      <c r="AB55" s="1949" t="s">
        <v>3236</v>
      </c>
      <c r="AC55" s="2029" t="s">
        <v>1096</v>
      </c>
      <c r="AD55" s="2325" t="s">
        <v>1097</v>
      </c>
      <c r="AE55" s="2029"/>
      <c r="AF55" s="2026"/>
      <c r="AG55" s="2029" t="s">
        <v>1087</v>
      </c>
      <c r="AH55" s="2029"/>
      <c r="AI55" s="2047">
        <f>T55</f>
        <v>49203132</v>
      </c>
      <c r="AJ55" s="2076" cm="1">
        <f t="array" ref="AJ55">SUM(MID(0&amp;AI55,LARGE(INDEX(ISNUMBER(--MID(AI55,ROW($1:$127),1))*ROW($1:$127),),ROW($1:$127))+1,1)*10^ROW($1:$127)/10)</f>
        <v>49203132</v>
      </c>
      <c r="AK55" s="1953" t="str">
        <f>VLOOKUP($AJ55,'Item Master Data'!$A:$F,3,FALSE)</f>
        <v>Q.PEAK DUO BLK G10+</v>
      </c>
      <c r="AL55" s="1494">
        <f>VLOOKUP($AJ55,'Item Master Data'!$A:$F,6,FALSE)</f>
        <v>360</v>
      </c>
      <c r="AM55" s="1494">
        <f>F55/AN55</f>
        <v>24</v>
      </c>
      <c r="AN55" s="1494">
        <f>VLOOKUP(AJ55,'Item Master Data'!$A:$G,7,FALSE)</f>
        <v>32</v>
      </c>
      <c r="AO55" s="1494">
        <f>E55-AL55</f>
        <v>0</v>
      </c>
    </row>
    <row r="56" spans="1:41" s="1494" customFormat="1" ht="15" customHeight="1">
      <c r="A56" s="1550" t="s">
        <v>1091</v>
      </c>
      <c r="B56" s="2029" t="s">
        <v>3627</v>
      </c>
      <c r="C56" s="2029" t="s">
        <v>1121</v>
      </c>
      <c r="D56" s="2029" t="s">
        <v>2220</v>
      </c>
      <c r="E56" s="2029">
        <v>400</v>
      </c>
      <c r="F56" s="1950">
        <v>768</v>
      </c>
      <c r="G56" s="1833">
        <f>F56*E56</f>
        <v>307200</v>
      </c>
      <c r="H56" s="2108">
        <f>E56*F56/1000000</f>
        <v>0.30719999999999997</v>
      </c>
      <c r="I56" s="1837">
        <f>H56</f>
        <v>0.30719999999999997</v>
      </c>
      <c r="J56" s="2104"/>
      <c r="K56" s="2104"/>
      <c r="L56" s="2105"/>
      <c r="M56" s="1832">
        <f>SUM(I56:L56)</f>
        <v>0.30719999999999997</v>
      </c>
      <c r="N56" s="2030">
        <v>44664</v>
      </c>
      <c r="O56" s="2030">
        <v>44657</v>
      </c>
      <c r="P56" s="2030">
        <v>44664</v>
      </c>
      <c r="Q56" s="2030">
        <v>44665</v>
      </c>
      <c r="R56" s="2029" t="s">
        <v>1093</v>
      </c>
      <c r="S56" s="2029">
        <v>60</v>
      </c>
      <c r="T56" s="1951" t="s">
        <v>3371</v>
      </c>
      <c r="U56" s="2024">
        <v>0.55000000000000004</v>
      </c>
      <c r="V56" s="2029"/>
      <c r="W56" s="2029" t="s">
        <v>1103</v>
      </c>
      <c r="X56" s="2029"/>
      <c r="Y56" s="2029">
        <v>60</v>
      </c>
      <c r="Z56" s="2030" t="s">
        <v>1122</v>
      </c>
      <c r="AA56" s="2030" t="s">
        <v>1099</v>
      </c>
      <c r="AB56" s="1949">
        <v>93003</v>
      </c>
      <c r="AC56" s="2029" t="s">
        <v>1096</v>
      </c>
      <c r="AD56" s="1937" t="s">
        <v>1099</v>
      </c>
      <c r="AE56" s="2029" t="s">
        <v>2230</v>
      </c>
      <c r="AF56" s="2026" t="s">
        <v>1098</v>
      </c>
      <c r="AG56" s="2029" t="s">
        <v>1087</v>
      </c>
      <c r="AH56" s="2029"/>
      <c r="AI56" s="2047" t="str">
        <f>T56</f>
        <v>30390156H</v>
      </c>
      <c r="AJ56" s="2076" cm="1">
        <f t="array" ref="AJ56">SUM(MID(0&amp;AI56,LARGE(INDEX(ISNUMBER(--MID(AI56,ROW($1:$127),1))*ROW($1:$127),),ROW($1:$127))+1,1)*10^ROW($1:$127)/10)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>F56/AN56</f>
        <v>24</v>
      </c>
      <c r="AN56" s="1494">
        <f>VLOOKUP(AJ56,'Item Master Data'!$A:$G,7,FALSE)</f>
        <v>32</v>
      </c>
      <c r="AO56" s="1494">
        <f>E56-AL56</f>
        <v>0</v>
      </c>
    </row>
    <row r="57" spans="1:41" s="1494" customFormat="1" ht="15" customHeight="1">
      <c r="A57" s="1550" t="s">
        <v>1091</v>
      </c>
      <c r="B57" s="2029" t="s">
        <v>2264</v>
      </c>
      <c r="C57" s="2029" t="s">
        <v>2263</v>
      </c>
      <c r="D57" s="2029" t="s">
        <v>1123</v>
      </c>
      <c r="E57" s="2029">
        <v>410</v>
      </c>
      <c r="F57" s="1950">
        <v>58</v>
      </c>
      <c r="G57" s="1833"/>
      <c r="H57" s="1831"/>
      <c r="I57" s="1837"/>
      <c r="J57" s="2104"/>
      <c r="K57" s="2104"/>
      <c r="L57" s="2105">
        <f>H57</f>
        <v>0</v>
      </c>
      <c r="M57" s="1832">
        <f>SUM(I57:L57)</f>
        <v>0</v>
      </c>
      <c r="N57" s="2030"/>
      <c r="O57" s="2030"/>
      <c r="P57" s="2030"/>
      <c r="Q57" s="2030"/>
      <c r="R57" s="2029" t="s">
        <v>1093</v>
      </c>
      <c r="S57" s="2029">
        <v>72</v>
      </c>
      <c r="T57" s="1951" t="s">
        <v>3371</v>
      </c>
      <c r="U57" s="2024">
        <v>0.42</v>
      </c>
      <c r="V57" s="2029" t="s">
        <v>3648</v>
      </c>
      <c r="W57" s="2029" t="s">
        <v>1094</v>
      </c>
      <c r="X57" s="2029">
        <v>100</v>
      </c>
      <c r="Y57" s="2029"/>
      <c r="Z57" s="2030" t="s">
        <v>2253</v>
      </c>
      <c r="AA57" s="2030" t="s">
        <v>1099</v>
      </c>
      <c r="AB57" s="1949">
        <v>91311</v>
      </c>
      <c r="AC57" s="2029" t="s">
        <v>1096</v>
      </c>
      <c r="AD57" s="1937" t="s">
        <v>1113</v>
      </c>
      <c r="AE57" s="2029" t="s">
        <v>2230</v>
      </c>
      <c r="AF57" s="2026" t="s">
        <v>1098</v>
      </c>
      <c r="AG57" s="2029" t="s">
        <v>2235</v>
      </c>
      <c r="AH57" s="2029"/>
      <c r="AI57" s="2047" t="str">
        <f>T57</f>
        <v>30390156H</v>
      </c>
      <c r="AJ57" s="2076" cm="1">
        <f t="array" ref="AJ57">SUM(MID(0&amp;AI57,LARGE(INDEX(ISNUMBER(--MID(AI57,ROW($1:$127),1))*ROW($1:$127),),ROW($1:$127))+1,1)*10^ROW($1:$127)/10)</f>
        <v>30390156</v>
      </c>
      <c r="AK57" s="1953" t="str">
        <f>VLOOKUP($AJ57,'Item Master Data'!$A:$F,3,FALSE)</f>
        <v>Q.PEAK DUO BLK ML G10+</v>
      </c>
      <c r="AL57" s="1494">
        <f>VLOOKUP($AJ57,'Item Master Data'!$A:$F,6,FALSE)</f>
        <v>400</v>
      </c>
      <c r="AM57" s="1494">
        <f>F57/AN57</f>
        <v>1.8125</v>
      </c>
      <c r="AN57" s="1494">
        <f>VLOOKUP(AJ57,'Item Master Data'!$A:$G,7,FALSE)</f>
        <v>32</v>
      </c>
      <c r="AO57" s="1494">
        <f>E57-AL57</f>
        <v>10</v>
      </c>
    </row>
    <row r="58" spans="1:41" s="1494" customFormat="1" ht="15" customHeight="1">
      <c r="A58" s="1550" t="s">
        <v>1091</v>
      </c>
      <c r="B58" s="2029" t="s">
        <v>3262</v>
      </c>
      <c r="C58" s="2029" t="s">
        <v>2499</v>
      </c>
      <c r="D58" s="2029" t="s">
        <v>2220</v>
      </c>
      <c r="E58" s="2029">
        <v>400</v>
      </c>
      <c r="F58" s="1950">
        <v>768</v>
      </c>
      <c r="G58" s="1833">
        <f>F58*E58</f>
        <v>307200</v>
      </c>
      <c r="H58" s="2108">
        <f>E58*F58/1000000</f>
        <v>0.30719999999999997</v>
      </c>
      <c r="I58" s="1837">
        <f>H58</f>
        <v>0.30719999999999997</v>
      </c>
      <c r="J58" s="2104"/>
      <c r="K58" s="2104"/>
      <c r="L58" s="2105"/>
      <c r="M58" s="1832">
        <f>SUM(I58:L58)</f>
        <v>0.30719999999999997</v>
      </c>
      <c r="N58" s="2030">
        <v>44663</v>
      </c>
      <c r="O58" s="2030">
        <v>44658</v>
      </c>
      <c r="P58" s="2030">
        <v>44663</v>
      </c>
      <c r="Q58" s="2030">
        <v>44663</v>
      </c>
      <c r="R58" s="2029" t="s">
        <v>2221</v>
      </c>
      <c r="S58" s="2029">
        <v>60</v>
      </c>
      <c r="T58" s="1951" t="s">
        <v>3269</v>
      </c>
      <c r="U58" s="2024">
        <f>188/400</f>
        <v>0.47</v>
      </c>
      <c r="V58" s="2029"/>
      <c r="W58" s="2029" t="s">
        <v>1094</v>
      </c>
      <c r="X58" s="2029"/>
      <c r="Y58" s="2029">
        <v>60</v>
      </c>
      <c r="Z58" s="2030" t="s">
        <v>2508</v>
      </c>
      <c r="AA58" s="2030" t="s">
        <v>1099</v>
      </c>
      <c r="AB58" s="1949">
        <v>95765</v>
      </c>
      <c r="AC58" s="2029" t="s">
        <v>1096</v>
      </c>
      <c r="AD58" s="2029" t="s">
        <v>3861</v>
      </c>
      <c r="AE58" s="2029" t="s">
        <v>2230</v>
      </c>
      <c r="AF58" s="2026" t="s">
        <v>1098</v>
      </c>
      <c r="AG58" s="2029" t="s">
        <v>1087</v>
      </c>
      <c r="AH58" s="2029"/>
      <c r="AI58" s="2047" t="str">
        <f>T58</f>
        <v>30390456H</v>
      </c>
      <c r="AJ58" s="2076" cm="1">
        <f t="array" ref="AJ58">SUM(MID(0&amp;AI58,LARGE(INDEX(ISNUMBER(--MID(AI58,ROW($1:$127),1))*ROW($1:$127),),ROW($1:$127))+1,1)*10^ROW($1:$127)/10)</f>
        <v>30390456</v>
      </c>
      <c r="AK58" s="1953" t="str">
        <f>VLOOKUP($AJ58,'Item Master Data'!$A:$F,3,FALSE)</f>
        <v>Q.PEAK DUO BLK ML G10+</v>
      </c>
      <c r="AL58" s="1494">
        <f>VLOOKUP($AJ58,'Item Master Data'!$A:$F,6,FALSE)</f>
        <v>400</v>
      </c>
      <c r="AM58" s="1494">
        <f>F58/AN58</f>
        <v>24</v>
      </c>
      <c r="AN58" s="1494">
        <f>VLOOKUP(AJ58,'Item Master Data'!$A:$G,7,FALSE)</f>
        <v>32</v>
      </c>
      <c r="AO58" s="1494">
        <f>E58-AL58</f>
        <v>0</v>
      </c>
    </row>
    <row r="59" spans="1:41" s="1494" customFormat="1" ht="15" customHeight="1">
      <c r="A59" s="1872" t="s">
        <v>1091</v>
      </c>
      <c r="B59" s="2029" t="s">
        <v>3736</v>
      </c>
      <c r="C59" s="2029" t="s">
        <v>2499</v>
      </c>
      <c r="D59" s="2029" t="s">
        <v>2220</v>
      </c>
      <c r="E59" s="2029">
        <v>400</v>
      </c>
      <c r="F59" s="1950">
        <v>768</v>
      </c>
      <c r="G59" s="1833"/>
      <c r="H59" s="1831"/>
      <c r="I59" s="1837"/>
      <c r="J59" s="2104"/>
      <c r="K59" s="2104"/>
      <c r="L59" s="2105">
        <f>H59</f>
        <v>0</v>
      </c>
      <c r="M59" s="1832">
        <f>SUM(I59:L59)</f>
        <v>0</v>
      </c>
      <c r="N59" s="2030"/>
      <c r="O59" s="2030" t="s">
        <v>4325</v>
      </c>
      <c r="P59" s="2030"/>
      <c r="Q59" s="2030"/>
      <c r="R59" s="2029" t="s">
        <v>2221</v>
      </c>
      <c r="S59" s="2029">
        <v>60</v>
      </c>
      <c r="T59" s="1951"/>
      <c r="U59" s="2024">
        <f>188/400</f>
        <v>0.47</v>
      </c>
      <c r="V59" s="2029" t="s">
        <v>3649</v>
      </c>
      <c r="W59" s="2029" t="s">
        <v>1094</v>
      </c>
      <c r="X59" s="2029"/>
      <c r="Y59" s="2029">
        <v>60</v>
      </c>
      <c r="Z59" s="2030" t="s">
        <v>2508</v>
      </c>
      <c r="AA59" s="2030" t="s">
        <v>1099</v>
      </c>
      <c r="AB59" s="1949">
        <v>95765</v>
      </c>
      <c r="AC59" s="2029" t="s">
        <v>1096</v>
      </c>
      <c r="AD59" s="1937" t="s">
        <v>3662</v>
      </c>
      <c r="AE59" s="2029"/>
      <c r="AF59" s="2026"/>
      <c r="AG59" s="2029" t="s">
        <v>1087</v>
      </c>
      <c r="AH59" s="2029"/>
      <c r="AI59" s="2047">
        <f>T59</f>
        <v>0</v>
      </c>
      <c r="AJ59" s="2076" cm="1">
        <f t="array" ref="AJ59">SUM(MID(0&amp;AI59,LARGE(INDEX(ISNUMBER(--MID(AI59,ROW($1:$127),1))*ROW($1:$127),),ROW($1:$127))+1,1)*10^ROW($1:$127)/10)</f>
        <v>0</v>
      </c>
      <c r="AK59" s="1953" t="e">
        <f>VLOOKUP($AJ59,'Item Master Data'!$A:$F,3,FALSE)</f>
        <v>#N/A</v>
      </c>
      <c r="AL59" s="1494" t="e">
        <f>VLOOKUP($AJ59,'Item Master Data'!$A:$F,6,FALSE)</f>
        <v>#N/A</v>
      </c>
      <c r="AM59" s="1494" t="e">
        <f>F59/AN59</f>
        <v>#N/A</v>
      </c>
      <c r="AN59" s="1494" t="e">
        <f>VLOOKUP(AJ59,'Item Master Data'!$A:$G,7,FALSE)</f>
        <v>#N/A</v>
      </c>
      <c r="AO59" s="1494" t="e">
        <f>E59-AL59</f>
        <v>#N/A</v>
      </c>
    </row>
    <row r="60" spans="1:41" s="1494" customFormat="1" ht="15" customHeight="1">
      <c r="A60" s="1872" t="s">
        <v>1091</v>
      </c>
      <c r="B60" s="2029" t="s">
        <v>3628</v>
      </c>
      <c r="C60" s="2029" t="s">
        <v>2499</v>
      </c>
      <c r="D60" s="2029" t="s">
        <v>2220</v>
      </c>
      <c r="E60" s="2029">
        <v>400</v>
      </c>
      <c r="F60" s="1950">
        <v>768</v>
      </c>
      <c r="G60" s="1833">
        <f>F60*E60</f>
        <v>307200</v>
      </c>
      <c r="H60" s="1831">
        <f>E60*F60/1000000</f>
        <v>0.30719999999999997</v>
      </c>
      <c r="I60" s="1837">
        <f>H60</f>
        <v>0.30719999999999997</v>
      </c>
      <c r="J60" s="2104"/>
      <c r="K60" s="2104"/>
      <c r="L60" s="2105"/>
      <c r="M60" s="1832">
        <f>SUM(I60:L60)</f>
        <v>0.30719999999999997</v>
      </c>
      <c r="N60" s="2030">
        <v>44665</v>
      </c>
      <c r="O60" s="2030">
        <v>44658</v>
      </c>
      <c r="P60" s="2030">
        <v>44665</v>
      </c>
      <c r="Q60" s="2030">
        <v>44666</v>
      </c>
      <c r="R60" s="2029" t="s">
        <v>2221</v>
      </c>
      <c r="S60" s="2029">
        <v>60</v>
      </c>
      <c r="T60" s="1951" t="s">
        <v>3269</v>
      </c>
      <c r="U60" s="2024">
        <f>188/400</f>
        <v>0.47</v>
      </c>
      <c r="V60" s="2029"/>
      <c r="W60" s="2029" t="s">
        <v>1094</v>
      </c>
      <c r="X60" s="2029"/>
      <c r="Y60" s="2029">
        <v>60</v>
      </c>
      <c r="Z60" s="2030" t="s">
        <v>1145</v>
      </c>
      <c r="AA60" s="2030" t="s">
        <v>1099</v>
      </c>
      <c r="AB60" s="1949">
        <v>92123</v>
      </c>
      <c r="AC60" s="2029" t="s">
        <v>1096</v>
      </c>
      <c r="AD60" s="1937" t="s">
        <v>1099</v>
      </c>
      <c r="AE60" s="2029" t="s">
        <v>2230</v>
      </c>
      <c r="AF60" s="2026" t="s">
        <v>1098</v>
      </c>
      <c r="AG60" s="2029" t="s">
        <v>1087</v>
      </c>
      <c r="AH60" s="2029"/>
      <c r="AI60" s="2047" t="str">
        <f>T60</f>
        <v>30390456H</v>
      </c>
      <c r="AJ60" s="2076" cm="1">
        <f t="array" ref="AJ60">SUM(MID(0&amp;AI60,LARGE(INDEX(ISNUMBER(--MID(AI60,ROW($1:$127),1))*ROW($1:$127),),ROW($1:$127))+1,1)*10^ROW($1:$127)/10)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>F60/AN60</f>
        <v>24</v>
      </c>
      <c r="AN60" s="1494">
        <f>VLOOKUP(AJ60,'Item Master Data'!$A:$G,7,FALSE)</f>
        <v>32</v>
      </c>
      <c r="AO60" s="1494">
        <f>E60-AL60</f>
        <v>0</v>
      </c>
    </row>
    <row r="61" spans="1:41" s="1494" customFormat="1" ht="15" customHeight="1">
      <c r="A61" s="1550" t="s">
        <v>1091</v>
      </c>
      <c r="B61" s="2029" t="s">
        <v>3629</v>
      </c>
      <c r="C61" s="2029" t="s">
        <v>2499</v>
      </c>
      <c r="D61" s="2029" t="s">
        <v>2220</v>
      </c>
      <c r="E61" s="2029">
        <v>400</v>
      </c>
      <c r="F61" s="1950">
        <v>3072</v>
      </c>
      <c r="G61" s="1833"/>
      <c r="H61" s="1831"/>
      <c r="I61" s="1837"/>
      <c r="J61" s="2104"/>
      <c r="K61" s="2104"/>
      <c r="L61" s="2105">
        <f>H61</f>
        <v>0</v>
      </c>
      <c r="M61" s="1832">
        <f>SUM(I61:L61)</f>
        <v>0</v>
      </c>
      <c r="N61" s="2030"/>
      <c r="O61" s="2030" t="s">
        <v>4325</v>
      </c>
      <c r="P61" s="2030"/>
      <c r="Q61" s="2030"/>
      <c r="R61" s="2029" t="s">
        <v>2221</v>
      </c>
      <c r="S61" s="2029">
        <v>60</v>
      </c>
      <c r="T61" s="1951" t="s">
        <v>3269</v>
      </c>
      <c r="U61" s="2024">
        <f>188/400</f>
        <v>0.47</v>
      </c>
      <c r="V61" s="2029" t="s">
        <v>3650</v>
      </c>
      <c r="W61" s="2029" t="s">
        <v>1094</v>
      </c>
      <c r="X61" s="2029"/>
      <c r="Y61" s="2029">
        <v>60</v>
      </c>
      <c r="Z61" s="2030" t="s">
        <v>2226</v>
      </c>
      <c r="AA61" s="2030" t="s">
        <v>1099</v>
      </c>
      <c r="AB61" s="1949">
        <v>92507</v>
      </c>
      <c r="AC61" s="2029" t="s">
        <v>1096</v>
      </c>
      <c r="AD61" s="1937" t="s">
        <v>1099</v>
      </c>
      <c r="AE61" s="2029" t="s">
        <v>2230</v>
      </c>
      <c r="AF61" s="2026"/>
      <c r="AG61" s="2029" t="s">
        <v>1087</v>
      </c>
      <c r="AH61" s="2029"/>
      <c r="AI61" s="2047" t="str">
        <f>T61</f>
        <v>30390456H</v>
      </c>
      <c r="AJ61" s="2076" cm="1">
        <f t="array" ref="AJ61">SUM(MID(0&amp;AI61,LARGE(INDEX(ISNUMBER(--MID(AI61,ROW($1:$127),1))*ROW($1:$127),),ROW($1:$127))+1,1)*10^ROW($1:$127)/10)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>F61/AN61</f>
        <v>96</v>
      </c>
      <c r="AN61" s="1494">
        <f>VLOOKUP(AJ61,'Item Master Data'!$A:$G,7,FALSE)</f>
        <v>32</v>
      </c>
      <c r="AO61" s="1494">
        <f>E61-AL61</f>
        <v>0</v>
      </c>
    </row>
    <row r="62" spans="1:41" s="1494" customFormat="1" ht="15" customHeight="1">
      <c r="A62" s="1550" t="s">
        <v>1091</v>
      </c>
      <c r="B62" s="2029" t="s">
        <v>3264</v>
      </c>
      <c r="C62" s="2029" t="s">
        <v>2499</v>
      </c>
      <c r="D62" s="2029" t="s">
        <v>2220</v>
      </c>
      <c r="E62" s="2029">
        <v>400</v>
      </c>
      <c r="F62" s="1950">
        <v>768</v>
      </c>
      <c r="G62" s="1833">
        <f>F62*E62</f>
        <v>307200</v>
      </c>
      <c r="H62" s="2108">
        <f>E62*F62/1000000</f>
        <v>0.30719999999999997</v>
      </c>
      <c r="I62" s="1837">
        <f>H62</f>
        <v>0.30719999999999997</v>
      </c>
      <c r="J62" s="2104"/>
      <c r="K62" s="2104"/>
      <c r="L62" s="2105"/>
      <c r="M62" s="1832">
        <f>SUM(I62:L62)</f>
        <v>0.30719999999999997</v>
      </c>
      <c r="N62" s="2030">
        <v>44666</v>
      </c>
      <c r="O62" s="2030">
        <v>44658</v>
      </c>
      <c r="P62" s="2030">
        <v>44666</v>
      </c>
      <c r="Q62" s="2030">
        <v>44666</v>
      </c>
      <c r="R62" s="2029" t="s">
        <v>2221</v>
      </c>
      <c r="S62" s="2029">
        <v>60</v>
      </c>
      <c r="T62" s="1951" t="s">
        <v>3269</v>
      </c>
      <c r="U62" s="2024">
        <f>188/400</f>
        <v>0.47</v>
      </c>
      <c r="V62" s="2029"/>
      <c r="W62" s="2029" t="s">
        <v>1094</v>
      </c>
      <c r="X62" s="2029"/>
      <c r="Y62" s="2029">
        <v>60</v>
      </c>
      <c r="Z62" s="2030" t="s">
        <v>2509</v>
      </c>
      <c r="AA62" s="2030" t="s">
        <v>1099</v>
      </c>
      <c r="AB62" s="1949">
        <v>93308</v>
      </c>
      <c r="AC62" s="2029" t="s">
        <v>1096</v>
      </c>
      <c r="AD62" s="1937" t="s">
        <v>1099</v>
      </c>
      <c r="AE62" s="2029" t="s">
        <v>2230</v>
      </c>
      <c r="AF62" s="2026" t="s">
        <v>1098</v>
      </c>
      <c r="AG62" s="2029" t="s">
        <v>1087</v>
      </c>
      <c r="AH62" s="2029"/>
      <c r="AI62" s="2047" t="str">
        <f>T62</f>
        <v>30390456H</v>
      </c>
      <c r="AJ62" s="2076" cm="1">
        <f t="array" ref="AJ62">SUM(MID(0&amp;AI62,LARGE(INDEX(ISNUMBER(--MID(AI62,ROW($1:$127),1))*ROW($1:$127),),ROW($1:$127))+1,1)*10^ROW($1:$127)/10)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>F62/AN62</f>
        <v>24</v>
      </c>
      <c r="AN62" s="1494">
        <f>VLOOKUP(AJ62,'Item Master Data'!$A:$G,7,FALSE)</f>
        <v>32</v>
      </c>
      <c r="AO62" s="1494">
        <f>E62-AL62</f>
        <v>0</v>
      </c>
    </row>
    <row r="63" spans="1:41" s="1494" customFormat="1" ht="15" customHeight="1">
      <c r="A63" s="1872" t="s">
        <v>1091</v>
      </c>
      <c r="B63" s="2029" t="s">
        <v>3529</v>
      </c>
      <c r="C63" s="2029" t="s">
        <v>2499</v>
      </c>
      <c r="D63" s="2029" t="s">
        <v>2220</v>
      </c>
      <c r="E63" s="2029">
        <v>400</v>
      </c>
      <c r="F63" s="1950">
        <v>1536</v>
      </c>
      <c r="G63" s="1833">
        <f>F63*E63</f>
        <v>614400</v>
      </c>
      <c r="H63" s="1831">
        <f>E63*F63/1000000</f>
        <v>0.61439999999999995</v>
      </c>
      <c r="I63" s="1837">
        <f>H63</f>
        <v>0.61439999999999995</v>
      </c>
      <c r="J63" s="2104"/>
      <c r="K63" s="2104"/>
      <c r="L63" s="2105"/>
      <c r="M63" s="1832">
        <f>SUM(I63:L63)</f>
        <v>0.61439999999999995</v>
      </c>
      <c r="N63" s="2030">
        <v>44656</v>
      </c>
      <c r="O63" s="2030">
        <v>44649</v>
      </c>
      <c r="P63" s="2030">
        <v>44655</v>
      </c>
      <c r="Q63" s="2030">
        <v>44656</v>
      </c>
      <c r="R63" s="2029" t="s">
        <v>2221</v>
      </c>
      <c r="S63" s="2029">
        <v>60</v>
      </c>
      <c r="T63" s="1951" t="s">
        <v>3269</v>
      </c>
      <c r="U63" s="2024">
        <f>188/400</f>
        <v>0.47</v>
      </c>
      <c r="V63" s="2029" t="s">
        <v>3651</v>
      </c>
      <c r="W63" s="2029" t="s">
        <v>1094</v>
      </c>
      <c r="X63" s="2029"/>
      <c r="Y63" s="2029">
        <v>60</v>
      </c>
      <c r="Z63" s="2030" t="s">
        <v>2266</v>
      </c>
      <c r="AA63" s="2030" t="s">
        <v>1099</v>
      </c>
      <c r="AB63" s="1949">
        <v>93722</v>
      </c>
      <c r="AC63" s="2029" t="s">
        <v>1096</v>
      </c>
      <c r="AD63" s="1937" t="s">
        <v>1099</v>
      </c>
      <c r="AE63" s="2029" t="s">
        <v>2230</v>
      </c>
      <c r="AF63" s="2026"/>
      <c r="AG63" s="2029" t="s">
        <v>1087</v>
      </c>
      <c r="AH63" s="2029"/>
      <c r="AI63" s="2047" t="str">
        <f>T63</f>
        <v>30390456H</v>
      </c>
      <c r="AJ63" s="2076" cm="1">
        <f t="array" ref="AJ63">SUM(MID(0&amp;AI63,LARGE(INDEX(ISNUMBER(--MID(AI63,ROW($1:$127),1))*ROW($1:$127),),ROW($1:$127))+1,1)*10^ROW($1:$127)/10)</f>
        <v>30390456</v>
      </c>
      <c r="AK63" s="1953" t="str">
        <f>VLOOKUP($AJ63,'Item Master Data'!$A:$F,3,FALSE)</f>
        <v>Q.PEAK DUO BLK ML G10+</v>
      </c>
      <c r="AL63" s="1494">
        <f>VLOOKUP($AJ63,'Item Master Data'!$A:$F,6,FALSE)</f>
        <v>400</v>
      </c>
      <c r="AM63" s="1494">
        <f>F63/AN63</f>
        <v>48</v>
      </c>
      <c r="AN63" s="1494">
        <f>VLOOKUP(AJ63,'Item Master Data'!$A:$G,7,FALSE)</f>
        <v>32</v>
      </c>
      <c r="AO63" s="1494">
        <f>E63-AL63</f>
        <v>0</v>
      </c>
    </row>
    <row r="64" spans="1:41" s="1494" customFormat="1" ht="15" customHeight="1">
      <c r="A64" s="1550" t="s">
        <v>1091</v>
      </c>
      <c r="B64" s="2029" t="s">
        <v>3630</v>
      </c>
      <c r="C64" s="2029" t="s">
        <v>2499</v>
      </c>
      <c r="D64" s="2029" t="s">
        <v>2220</v>
      </c>
      <c r="E64" s="2029">
        <v>400</v>
      </c>
      <c r="F64" s="1950">
        <v>1536</v>
      </c>
      <c r="G64" s="1833"/>
      <c r="H64" s="1831"/>
      <c r="I64" s="1837"/>
      <c r="J64" s="2104"/>
      <c r="K64" s="2104"/>
      <c r="L64" s="2105">
        <f>H64</f>
        <v>0</v>
      </c>
      <c r="M64" s="1832">
        <f>SUM(I64:L64)</f>
        <v>0</v>
      </c>
      <c r="N64" s="2030"/>
      <c r="O64" s="2030" t="s">
        <v>4325</v>
      </c>
      <c r="P64" s="2030"/>
      <c r="Q64" s="2030"/>
      <c r="R64" s="2029" t="s">
        <v>2221</v>
      </c>
      <c r="S64" s="2029">
        <v>60</v>
      </c>
      <c r="T64" s="1951"/>
      <c r="U64" s="2024">
        <f>188/400</f>
        <v>0.47</v>
      </c>
      <c r="V64" s="2029"/>
      <c r="W64" s="2029" t="s">
        <v>1094</v>
      </c>
      <c r="X64" s="2029"/>
      <c r="Y64" s="2029">
        <v>60</v>
      </c>
      <c r="Z64" s="2030" t="s">
        <v>2266</v>
      </c>
      <c r="AA64" s="2030" t="s">
        <v>1099</v>
      </c>
      <c r="AB64" s="1949">
        <v>93722</v>
      </c>
      <c r="AC64" s="2029" t="s">
        <v>1096</v>
      </c>
      <c r="AD64" s="1937" t="s">
        <v>1099</v>
      </c>
      <c r="AE64" s="2029" t="s">
        <v>2230</v>
      </c>
      <c r="AF64" s="2026"/>
      <c r="AG64" s="2029" t="s">
        <v>1087</v>
      </c>
      <c r="AH64" s="2029"/>
      <c r="AI64" s="2047">
        <f>T64</f>
        <v>0</v>
      </c>
      <c r="AJ64" s="2076" cm="1">
        <f t="array" ref="AJ64">SUM(MID(0&amp;AI64,LARGE(INDEX(ISNUMBER(--MID(AI64,ROW($1:$127),1))*ROW($1:$127),),ROW($1:$127))+1,1)*10^ROW($1:$127)/10)</f>
        <v>0</v>
      </c>
      <c r="AK64" s="1953" t="e">
        <f>VLOOKUP($AJ64,'Item Master Data'!$A:$F,3,FALSE)</f>
        <v>#N/A</v>
      </c>
      <c r="AL64" s="1494" t="e">
        <f>VLOOKUP($AJ64,'Item Master Data'!$A:$F,6,FALSE)</f>
        <v>#N/A</v>
      </c>
      <c r="AM64" s="1494" t="e">
        <f>F64/AN64</f>
        <v>#N/A</v>
      </c>
      <c r="AN64" s="1494" t="e">
        <f>VLOOKUP(AJ64,'Item Master Data'!$A:$G,7,FALSE)</f>
        <v>#N/A</v>
      </c>
      <c r="AO64" s="1494" t="e">
        <f>E64-AL64</f>
        <v>#N/A</v>
      </c>
    </row>
    <row r="65" spans="1:41" s="1494" customFormat="1" ht="15" customHeight="1">
      <c r="A65" s="1550" t="s">
        <v>1091</v>
      </c>
      <c r="B65" s="2245" t="s">
        <v>3631</v>
      </c>
      <c r="C65" s="2029" t="s">
        <v>2499</v>
      </c>
      <c r="D65" s="2029" t="s">
        <v>2220</v>
      </c>
      <c r="E65" s="2029">
        <v>400</v>
      </c>
      <c r="F65" s="1950">
        <v>768</v>
      </c>
      <c r="G65" s="1833">
        <f>F65*E65</f>
        <v>307200</v>
      </c>
      <c r="H65" s="2108">
        <f>E65*F65/1000000</f>
        <v>0.30719999999999997</v>
      </c>
      <c r="I65" s="1837"/>
      <c r="J65" s="2104">
        <f>H65</f>
        <v>0.30719999999999997</v>
      </c>
      <c r="K65" s="2104"/>
      <c r="L65" s="2105"/>
      <c r="M65" s="1832">
        <f>SUM(I65:L65)</f>
        <v>0.30719999999999997</v>
      </c>
      <c r="N65" s="2030"/>
      <c r="O65" s="2030">
        <v>44665</v>
      </c>
      <c r="P65" s="2030">
        <v>44672</v>
      </c>
      <c r="Q65" s="2030">
        <v>44673</v>
      </c>
      <c r="R65" s="2029" t="s">
        <v>2221</v>
      </c>
      <c r="S65" s="2029">
        <v>60</v>
      </c>
      <c r="T65" s="1951" t="s">
        <v>3371</v>
      </c>
      <c r="U65" s="2024">
        <f>188/400</f>
        <v>0.47</v>
      </c>
      <c r="V65" s="2029"/>
      <c r="W65" s="2029" t="s">
        <v>1094</v>
      </c>
      <c r="X65" s="2029"/>
      <c r="Y65" s="2029">
        <v>60</v>
      </c>
      <c r="Z65" s="2030" t="s">
        <v>2510</v>
      </c>
      <c r="AA65" s="2030" t="s">
        <v>1099</v>
      </c>
      <c r="AB65" s="1949">
        <v>95928</v>
      </c>
      <c r="AC65" s="2029" t="s">
        <v>1096</v>
      </c>
      <c r="AD65" s="1937" t="s">
        <v>1099</v>
      </c>
      <c r="AE65" s="2029" t="s">
        <v>2230</v>
      </c>
      <c r="AF65" s="2026" t="s">
        <v>1098</v>
      </c>
      <c r="AG65" s="2029" t="s">
        <v>1087</v>
      </c>
      <c r="AH65" s="2029"/>
      <c r="AI65" s="2047" t="str">
        <f>T65</f>
        <v>30390156H</v>
      </c>
      <c r="AJ65" s="2076" cm="1">
        <f t="array" ref="AJ65">SUM(MID(0&amp;AI65,LARGE(INDEX(ISNUMBER(--MID(AI65,ROW($1:$127),1))*ROW($1:$127),),ROW($1:$127))+1,1)*10^ROW($1:$127)/10)</f>
        <v>30390156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>F65/AN65</f>
        <v>24</v>
      </c>
      <c r="AN65" s="1494">
        <f>VLOOKUP(AJ65,'Item Master Data'!$A:$G,7,FALSE)</f>
        <v>32</v>
      </c>
      <c r="AO65" s="1494">
        <f>E65-AL65</f>
        <v>0</v>
      </c>
    </row>
    <row r="66" spans="1:41" s="1494" customFormat="1" ht="15" customHeight="1">
      <c r="A66" s="1872" t="s">
        <v>1091</v>
      </c>
      <c r="B66" s="2029" t="s">
        <v>3632</v>
      </c>
      <c r="C66" s="2029" t="s">
        <v>2499</v>
      </c>
      <c r="D66" s="2029" t="s">
        <v>2220</v>
      </c>
      <c r="E66" s="2029">
        <v>400</v>
      </c>
      <c r="F66" s="1950">
        <v>768</v>
      </c>
      <c r="G66" s="1833">
        <f>F66*E66</f>
        <v>307200</v>
      </c>
      <c r="H66" s="1831">
        <f>E66*F66/1000000</f>
        <v>0.30719999999999997</v>
      </c>
      <c r="I66" s="1837">
        <f>H66</f>
        <v>0.30719999999999997</v>
      </c>
      <c r="J66" s="2104"/>
      <c r="K66" s="2104"/>
      <c r="L66" s="2105"/>
      <c r="M66" s="1832">
        <f>SUM(I66:L66)</f>
        <v>0.30719999999999997</v>
      </c>
      <c r="N66" s="2030">
        <v>44663</v>
      </c>
      <c r="O66" s="2030">
        <v>44658</v>
      </c>
      <c r="P66" s="2030">
        <v>44663</v>
      </c>
      <c r="Q66" s="2030">
        <v>44663</v>
      </c>
      <c r="R66" s="2029" t="s">
        <v>2221</v>
      </c>
      <c r="S66" s="2029">
        <v>60</v>
      </c>
      <c r="T66" s="1951" t="s">
        <v>3269</v>
      </c>
      <c r="U66" s="2024">
        <f>188/400</f>
        <v>0.47</v>
      </c>
      <c r="V66" s="2221" t="s">
        <v>3652</v>
      </c>
      <c r="W66" s="2029" t="s">
        <v>1094</v>
      </c>
      <c r="X66" s="2029"/>
      <c r="Y66" s="2029">
        <v>60</v>
      </c>
      <c r="Z66" s="2030" t="s">
        <v>3454</v>
      </c>
      <c r="AA66" s="2030" t="s">
        <v>1099</v>
      </c>
      <c r="AB66" s="1949">
        <v>95928</v>
      </c>
      <c r="AC66" s="2029" t="s">
        <v>1096</v>
      </c>
      <c r="AD66" s="2029" t="s">
        <v>3861</v>
      </c>
      <c r="AE66" s="2029" t="s">
        <v>2230</v>
      </c>
      <c r="AF66" s="2029"/>
      <c r="AG66" s="2026" t="s">
        <v>1087</v>
      </c>
      <c r="AH66" s="2029"/>
      <c r="AI66" s="2047" t="str">
        <f>T66</f>
        <v>30390456H</v>
      </c>
      <c r="AJ66" s="2076" cm="1">
        <f t="array" ref="AJ66">SUM(MID(0&amp;AI66,LARGE(INDEX(ISNUMBER(--MID(AI66,ROW($1:$127),1))*ROW($1:$127),),ROW($1:$127))+1,1)*10^ROW($1:$127)/10)</f>
        <v>30390456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>F66/AN66</f>
        <v>24</v>
      </c>
      <c r="AN66" s="1494">
        <f>VLOOKUP(AJ66,'Item Master Data'!$A:$G,7,FALSE)</f>
        <v>32</v>
      </c>
      <c r="AO66" s="1494">
        <f>E66-AL66</f>
        <v>0</v>
      </c>
    </row>
    <row r="67" spans="1:41" s="1494" customFormat="1" ht="15" customHeight="1">
      <c r="A67" s="1872" t="s">
        <v>1091</v>
      </c>
      <c r="B67" s="2245" t="s">
        <v>4321</v>
      </c>
      <c r="C67" s="2029" t="s">
        <v>2499</v>
      </c>
      <c r="D67" s="1951" t="s">
        <v>2220</v>
      </c>
      <c r="E67" s="2029">
        <v>400</v>
      </c>
      <c r="F67" s="1950">
        <v>768</v>
      </c>
      <c r="G67" s="1833">
        <f>F67*E67</f>
        <v>307200</v>
      </c>
      <c r="H67" s="1831">
        <f>E67*F67/1000000</f>
        <v>0.30719999999999997</v>
      </c>
      <c r="I67" s="1837"/>
      <c r="J67" s="2104">
        <f>H67</f>
        <v>0.30719999999999997</v>
      </c>
      <c r="K67" s="2104"/>
      <c r="L67" s="2105"/>
      <c r="M67" s="1832">
        <f>SUM(I67:L67)</f>
        <v>0.30719999999999997</v>
      </c>
      <c r="N67" s="2030"/>
      <c r="O67" s="2030">
        <v>44666</v>
      </c>
      <c r="P67" s="2030">
        <v>44672</v>
      </c>
      <c r="Q67" s="2030">
        <v>44673</v>
      </c>
      <c r="R67" s="2029" t="s">
        <v>2221</v>
      </c>
      <c r="S67" s="2029">
        <v>60</v>
      </c>
      <c r="T67" s="1951" t="s">
        <v>3371</v>
      </c>
      <c r="U67" s="2024">
        <f>188/400</f>
        <v>0.47</v>
      </c>
      <c r="V67" s="2221" t="s">
        <v>3652</v>
      </c>
      <c r="W67" s="2029" t="s">
        <v>1094</v>
      </c>
      <c r="X67" s="2029"/>
      <c r="Y67" s="2029">
        <v>60</v>
      </c>
      <c r="Z67" s="2030" t="s">
        <v>3454</v>
      </c>
      <c r="AA67" s="2030" t="s">
        <v>1099</v>
      </c>
      <c r="AB67" s="1949" t="s">
        <v>4327</v>
      </c>
      <c r="AC67" s="2029" t="s">
        <v>1096</v>
      </c>
      <c r="AD67" s="1937" t="s">
        <v>1099</v>
      </c>
      <c r="AE67" s="2029" t="s">
        <v>2230</v>
      </c>
      <c r="AF67" s="2029"/>
      <c r="AG67" s="2029" t="s">
        <v>1087</v>
      </c>
      <c r="AH67" s="2029"/>
      <c r="AI67" s="2047" t="str">
        <f>T67</f>
        <v>30390156H</v>
      </c>
      <c r="AJ67" s="2076" cm="1">
        <f t="array" ref="AJ67">SUM(MID(0&amp;AI67,LARGE(INDEX(ISNUMBER(--MID(AI67,ROW($1:$127),1))*ROW($1:$127),),ROW($1:$127))+1,1)*10^ROW($1:$127)/10)</f>
        <v>30390156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>F67/AN67</f>
        <v>24</v>
      </c>
      <c r="AN67" s="1494">
        <f>VLOOKUP(AJ67,'Item Master Data'!$A:$G,7,FALSE)</f>
        <v>32</v>
      </c>
      <c r="AO67" s="1494">
        <f>E67-AL67</f>
        <v>0</v>
      </c>
    </row>
    <row r="68" spans="1:41" s="1494" customFormat="1" ht="15" customHeight="1">
      <c r="A68" s="1550" t="s">
        <v>1091</v>
      </c>
      <c r="B68" s="2029" t="s">
        <v>3528</v>
      </c>
      <c r="C68" s="2029" t="s">
        <v>2499</v>
      </c>
      <c r="D68" s="1951" t="s">
        <v>2220</v>
      </c>
      <c r="E68" s="2029">
        <v>400</v>
      </c>
      <c r="F68" s="1950">
        <v>768</v>
      </c>
      <c r="G68" s="1833">
        <f>F68*E68</f>
        <v>307200</v>
      </c>
      <c r="H68" s="2108">
        <f>E68*F68/1000000</f>
        <v>0.30719999999999997</v>
      </c>
      <c r="I68" s="1837">
        <f>H68</f>
        <v>0.30719999999999997</v>
      </c>
      <c r="J68" s="2104"/>
      <c r="K68" s="2104"/>
      <c r="L68" s="2105"/>
      <c r="M68" s="1832">
        <f>SUM(I68:L68)</f>
        <v>0.30719999999999997</v>
      </c>
      <c r="N68" s="2030">
        <v>44656</v>
      </c>
      <c r="O68" s="2030">
        <v>44649</v>
      </c>
      <c r="P68" s="2030">
        <v>44652</v>
      </c>
      <c r="Q68" s="2030">
        <v>44656</v>
      </c>
      <c r="R68" s="2029" t="s">
        <v>2221</v>
      </c>
      <c r="S68" s="2029">
        <v>60</v>
      </c>
      <c r="T68" s="1951" t="s">
        <v>3269</v>
      </c>
      <c r="U68" s="2024">
        <f>188/400</f>
        <v>0.47</v>
      </c>
      <c r="V68" s="2029"/>
      <c r="W68" s="2029" t="s">
        <v>1094</v>
      </c>
      <c r="X68" s="2029"/>
      <c r="Y68" s="2029">
        <v>60</v>
      </c>
      <c r="Z68" s="2030" t="s">
        <v>2506</v>
      </c>
      <c r="AA68" s="2030" t="s">
        <v>1095</v>
      </c>
      <c r="AB68" s="1949" t="s">
        <v>3452</v>
      </c>
      <c r="AC68" s="2029" t="s">
        <v>1096</v>
      </c>
      <c r="AD68" s="1937" t="s">
        <v>1099</v>
      </c>
      <c r="AE68" s="2029" t="s">
        <v>2230</v>
      </c>
      <c r="AF68" s="2026" t="s">
        <v>1098</v>
      </c>
      <c r="AG68" s="2029" t="s">
        <v>1087</v>
      </c>
      <c r="AH68" s="2029"/>
      <c r="AI68" s="2047" t="str">
        <f>T68</f>
        <v>30390456H</v>
      </c>
      <c r="AJ68" s="2076" cm="1">
        <f t="array" ref="AJ68">SUM(MID(0&amp;AI68,LARGE(INDEX(ISNUMBER(--MID(AI68,ROW($1:$127),1))*ROW($1:$127),),ROW($1:$127))+1,1)*10^ROW($1:$127)/10)</f>
        <v>30390456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>F68/AN68</f>
        <v>24</v>
      </c>
      <c r="AN68" s="1494">
        <f>VLOOKUP(AJ68,'Item Master Data'!$A:$G,7,FALSE)</f>
        <v>32</v>
      </c>
      <c r="AO68" s="1494">
        <f>E68-AL68</f>
        <v>0</v>
      </c>
    </row>
    <row r="69" spans="1:41" s="1494" customFormat="1" ht="15" customHeight="1">
      <c r="A69" s="1550" t="s">
        <v>1091</v>
      </c>
      <c r="B69" s="2245" t="s">
        <v>4322</v>
      </c>
      <c r="C69" s="2029" t="s">
        <v>2499</v>
      </c>
      <c r="D69" s="1951" t="s">
        <v>2220</v>
      </c>
      <c r="E69" s="2029">
        <v>400</v>
      </c>
      <c r="F69" s="1950">
        <v>768</v>
      </c>
      <c r="G69" s="1833">
        <f>F69*E69</f>
        <v>307200</v>
      </c>
      <c r="H69" s="2108">
        <f>E69*F69/1000000</f>
        <v>0.30719999999999997</v>
      </c>
      <c r="I69" s="1837"/>
      <c r="J69" s="2104">
        <f>H69</f>
        <v>0.30719999999999997</v>
      </c>
      <c r="K69" s="2104"/>
      <c r="L69" s="2105"/>
      <c r="M69" s="1832">
        <f>SUM(I69:L69)</f>
        <v>0.30719999999999997</v>
      </c>
      <c r="N69" s="2030"/>
      <c r="O69" s="2134">
        <v>44666</v>
      </c>
      <c r="P69" s="2030">
        <v>44676</v>
      </c>
      <c r="Q69" s="2030">
        <v>44679</v>
      </c>
      <c r="R69" s="2029" t="s">
        <v>2221</v>
      </c>
      <c r="S69" s="2029">
        <v>60</v>
      </c>
      <c r="T69" s="1951" t="s">
        <v>3269</v>
      </c>
      <c r="U69" s="2024">
        <f>188/400</f>
        <v>0.47</v>
      </c>
      <c r="V69" s="2029"/>
      <c r="W69" s="2029" t="s">
        <v>1094</v>
      </c>
      <c r="X69" s="2029"/>
      <c r="Y69" s="2029">
        <v>60</v>
      </c>
      <c r="Z69" s="2030" t="s">
        <v>2506</v>
      </c>
      <c r="AA69" s="2030" t="s">
        <v>1095</v>
      </c>
      <c r="AB69" s="1949" t="s">
        <v>3452</v>
      </c>
      <c r="AC69" s="2029" t="s">
        <v>1096</v>
      </c>
      <c r="AD69" s="1937" t="s">
        <v>1099</v>
      </c>
      <c r="AE69" s="2029" t="s">
        <v>2230</v>
      </c>
      <c r="AF69" s="2026" t="s">
        <v>1098</v>
      </c>
      <c r="AG69" s="2029" t="s">
        <v>1087</v>
      </c>
      <c r="AH69" s="2029"/>
      <c r="AI69" s="2047" t="str">
        <f>T69</f>
        <v>30390456H</v>
      </c>
      <c r="AJ69" s="2076" cm="1">
        <f t="array" ref="AJ69">SUM(MID(0&amp;AI69,LARGE(INDEX(ISNUMBER(--MID(AI69,ROW($1:$127),1))*ROW($1:$127),),ROW($1:$127))+1,1)*10^ROW($1:$127)/10)</f>
        <v>30390456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>F69/AN69</f>
        <v>24</v>
      </c>
      <c r="AN69" s="1494">
        <f>VLOOKUP(AJ69,'Item Master Data'!$A:$G,7,FALSE)</f>
        <v>32</v>
      </c>
      <c r="AO69" s="1494">
        <f>E69-AL69</f>
        <v>0</v>
      </c>
    </row>
    <row r="70" spans="1:41" s="1494" customFormat="1" ht="15" customHeight="1">
      <c r="A70" s="1550" t="s">
        <v>1091</v>
      </c>
      <c r="B70" s="2245" t="s">
        <v>4323</v>
      </c>
      <c r="C70" s="2029" t="s">
        <v>2499</v>
      </c>
      <c r="D70" s="1951" t="s">
        <v>2220</v>
      </c>
      <c r="E70" s="2029">
        <v>400</v>
      </c>
      <c r="F70" s="1950">
        <v>768</v>
      </c>
      <c r="G70" s="1833">
        <f>F70*E70</f>
        <v>307200</v>
      </c>
      <c r="H70" s="2108">
        <f>E70*F70/1000000</f>
        <v>0.30719999999999997</v>
      </c>
      <c r="I70" s="1837"/>
      <c r="J70" s="2104">
        <f>H70</f>
        <v>0.30719999999999997</v>
      </c>
      <c r="K70" s="2104"/>
      <c r="L70" s="2105"/>
      <c r="M70" s="1832">
        <f>SUM(I70:L70)</f>
        <v>0.30719999999999997</v>
      </c>
      <c r="N70" s="2030"/>
      <c r="O70" s="2030">
        <v>44666</v>
      </c>
      <c r="P70" s="2030">
        <v>44673</v>
      </c>
      <c r="Q70" s="2030">
        <v>44676</v>
      </c>
      <c r="R70" s="2029" t="s">
        <v>2221</v>
      </c>
      <c r="S70" s="2029">
        <v>60</v>
      </c>
      <c r="T70" s="1951" t="s">
        <v>3371</v>
      </c>
      <c r="U70" s="2024">
        <f>188/400</f>
        <v>0.47</v>
      </c>
      <c r="V70" s="2029"/>
      <c r="W70" s="2029" t="s">
        <v>1094</v>
      </c>
      <c r="X70" s="2029"/>
      <c r="Y70" s="2029">
        <v>60</v>
      </c>
      <c r="Z70" s="2030" t="s">
        <v>1187</v>
      </c>
      <c r="AA70" s="2030" t="s">
        <v>1095</v>
      </c>
      <c r="AB70" s="1949" t="s">
        <v>4328</v>
      </c>
      <c r="AC70" s="2029" t="s">
        <v>1096</v>
      </c>
      <c r="AD70" s="1937" t="s">
        <v>1099</v>
      </c>
      <c r="AE70" s="2029" t="s">
        <v>2230</v>
      </c>
      <c r="AF70" s="2026" t="s">
        <v>1098</v>
      </c>
      <c r="AG70" s="2029" t="s">
        <v>1087</v>
      </c>
      <c r="AH70" s="2029"/>
      <c r="AI70" s="2047" t="str">
        <f>T70</f>
        <v>30390156H</v>
      </c>
      <c r="AJ70" s="2076" cm="1">
        <f t="array" ref="AJ70">SUM(MID(0&amp;AI70,LARGE(INDEX(ISNUMBER(--MID(AI70,ROW($1:$127),1))*ROW($1:$127),),ROW($1:$127))+1,1)*10^ROW($1:$127)/10)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>F70/AN70</f>
        <v>24</v>
      </c>
      <c r="AN70" s="1494">
        <f>VLOOKUP(AJ70,'Item Master Data'!$A:$G,7,FALSE)</f>
        <v>32</v>
      </c>
      <c r="AO70" s="1494">
        <f>E70-AL70</f>
        <v>0</v>
      </c>
    </row>
    <row r="71" spans="1:41" s="1494" customFormat="1" ht="15" customHeight="1">
      <c r="A71" s="1550" t="s">
        <v>1091</v>
      </c>
      <c r="B71" s="2245" t="s">
        <v>4324</v>
      </c>
      <c r="C71" s="2029" t="s">
        <v>2499</v>
      </c>
      <c r="D71" s="1951" t="s">
        <v>2220</v>
      </c>
      <c r="E71" s="2029">
        <v>400</v>
      </c>
      <c r="F71" s="1950">
        <v>768</v>
      </c>
      <c r="G71" s="1833">
        <f>F71*E71</f>
        <v>307200</v>
      </c>
      <c r="H71" s="2108">
        <f>E71*F71/1000000</f>
        <v>0.30719999999999997</v>
      </c>
      <c r="I71" s="1837"/>
      <c r="J71" s="2104">
        <f>H71</f>
        <v>0.30719999999999997</v>
      </c>
      <c r="K71" s="2104"/>
      <c r="L71" s="2105"/>
      <c r="M71" s="1832">
        <f>SUM(I71:L71)</f>
        <v>0.30719999999999997</v>
      </c>
      <c r="N71" s="2030"/>
      <c r="O71" s="2030">
        <v>44666</v>
      </c>
      <c r="P71" s="2030">
        <v>44673</v>
      </c>
      <c r="Q71" s="2030">
        <v>44676</v>
      </c>
      <c r="R71" s="2029" t="s">
        <v>2221</v>
      </c>
      <c r="S71" s="2029">
        <v>60</v>
      </c>
      <c r="T71" s="1951" t="s">
        <v>3371</v>
      </c>
      <c r="U71" s="2024">
        <f>188/400</f>
        <v>0.47</v>
      </c>
      <c r="V71" s="2029"/>
      <c r="W71" s="2029" t="s">
        <v>1094</v>
      </c>
      <c r="X71" s="2029"/>
      <c r="Y71" s="2029">
        <v>60</v>
      </c>
      <c r="Z71" s="2030" t="s">
        <v>2507</v>
      </c>
      <c r="AA71" s="2030" t="s">
        <v>1095</v>
      </c>
      <c r="AB71" s="1949" t="s">
        <v>4329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>T71</f>
        <v>30390156H</v>
      </c>
      <c r="AJ71" s="2076" cm="1">
        <f t="array" ref="AJ71">SUM(MID(0&amp;AI71,LARGE(INDEX(ISNUMBER(--MID(AI71,ROW($1:$127),1))*ROW($1:$127),),ROW($1:$127))+1,1)*10^ROW($1:$127)/10)</f>
        <v>30390156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>F71/AN71</f>
        <v>24</v>
      </c>
      <c r="AN71" s="1494">
        <f>VLOOKUP(AJ71,'Item Master Data'!$A:$G,7,FALSE)</f>
        <v>32</v>
      </c>
      <c r="AO71" s="1494">
        <f>E71-AL71</f>
        <v>0</v>
      </c>
    </row>
    <row r="72" spans="1:41" s="1494" customFormat="1" ht="15" customHeight="1">
      <c r="A72" s="1550" t="s">
        <v>1091</v>
      </c>
      <c r="B72" s="2029" t="s">
        <v>3530</v>
      </c>
      <c r="C72" s="2029" t="s">
        <v>2499</v>
      </c>
      <c r="D72" s="1951" t="s">
        <v>2220</v>
      </c>
      <c r="E72" s="2029">
        <v>400</v>
      </c>
      <c r="F72" s="2111">
        <v>768</v>
      </c>
      <c r="G72" s="1833">
        <f>F72*E72</f>
        <v>307200</v>
      </c>
      <c r="H72" s="2108">
        <f>E72*F72/1000000</f>
        <v>0.30719999999999997</v>
      </c>
      <c r="I72" s="1837">
        <f>H72</f>
        <v>0.30719999999999997</v>
      </c>
      <c r="J72" s="2104"/>
      <c r="K72" s="2104"/>
      <c r="L72" s="2105"/>
      <c r="M72" s="1832">
        <f>SUM(I72:L72)</f>
        <v>0.30719999999999997</v>
      </c>
      <c r="N72" s="2114">
        <v>44658</v>
      </c>
      <c r="O72" s="2030">
        <v>44649</v>
      </c>
      <c r="P72" s="2114">
        <v>44655</v>
      </c>
      <c r="Q72" s="2114">
        <v>44658</v>
      </c>
      <c r="R72" s="2029" t="s">
        <v>2221</v>
      </c>
      <c r="S72" s="2102">
        <v>60</v>
      </c>
      <c r="T72" s="1951" t="s">
        <v>3269</v>
      </c>
      <c r="U72" s="2024">
        <f>188/400</f>
        <v>0.47</v>
      </c>
      <c r="V72" s="2029"/>
      <c r="W72" s="2029" t="s">
        <v>1094</v>
      </c>
      <c r="X72" s="2028"/>
      <c r="Y72" s="2029">
        <v>60</v>
      </c>
      <c r="Z72" s="2029" t="s">
        <v>3658</v>
      </c>
      <c r="AA72" s="2029" t="s">
        <v>1095</v>
      </c>
      <c r="AB72" s="2027">
        <v>76118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>T72</f>
        <v>30390456H</v>
      </c>
      <c r="AJ72" s="2076" cm="1">
        <f t="array" ref="AJ72">SUM(MID(0&amp;AI72,LARGE(INDEX(ISNUMBER(--MID(AI72,ROW($1:$127),1))*ROW($1:$127),),ROW($1:$127))+1,1)*10^ROW($1:$127)/10)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>F72/AN72</f>
        <v>24</v>
      </c>
      <c r="AN72" s="1494">
        <f>VLOOKUP(AJ72,'Item Master Data'!$A:$G,7,FALSE)</f>
        <v>32</v>
      </c>
      <c r="AO72" s="1494">
        <f>E72-AL72</f>
        <v>0</v>
      </c>
    </row>
    <row r="73" spans="1:41" s="1494" customFormat="1" ht="15" customHeight="1">
      <c r="A73" s="1550" t="s">
        <v>1091</v>
      </c>
      <c r="B73" s="2029" t="s">
        <v>3737</v>
      </c>
      <c r="C73" s="2029" t="s">
        <v>2499</v>
      </c>
      <c r="D73" s="1951" t="s">
        <v>2220</v>
      </c>
      <c r="E73" s="2029">
        <v>400</v>
      </c>
      <c r="F73" s="2111">
        <v>768</v>
      </c>
      <c r="G73" s="1833">
        <f>F73*E73</f>
        <v>307200</v>
      </c>
      <c r="H73" s="2108">
        <f>E73*F73/1000000</f>
        <v>0.30719999999999997</v>
      </c>
      <c r="I73" s="1837">
        <f>H73</f>
        <v>0.30719999999999997</v>
      </c>
      <c r="J73" s="2104"/>
      <c r="K73" s="2104"/>
      <c r="L73" s="2105"/>
      <c r="M73" s="1832">
        <f>SUM(I73:L73)</f>
        <v>0.30719999999999997</v>
      </c>
      <c r="N73" s="2114">
        <v>44669</v>
      </c>
      <c r="O73" s="2030">
        <v>44657</v>
      </c>
      <c r="P73" s="2114">
        <v>44664</v>
      </c>
      <c r="Q73" s="2114">
        <v>44669</v>
      </c>
      <c r="R73" s="2029" t="s">
        <v>2221</v>
      </c>
      <c r="S73" s="2102">
        <v>60</v>
      </c>
      <c r="T73" s="1951" t="s">
        <v>3269</v>
      </c>
      <c r="U73" s="2024">
        <f>188/400</f>
        <v>0.47</v>
      </c>
      <c r="V73" s="2029"/>
      <c r="W73" s="2029" t="s">
        <v>1094</v>
      </c>
      <c r="X73" s="2028"/>
      <c r="Y73" s="2029">
        <v>60</v>
      </c>
      <c r="Z73" s="2029" t="s">
        <v>2532</v>
      </c>
      <c r="AA73" s="2029" t="s">
        <v>1175</v>
      </c>
      <c r="AB73" s="2027">
        <v>21046</v>
      </c>
      <c r="AC73" s="2029" t="s">
        <v>1096</v>
      </c>
      <c r="AD73" s="1937" t="s">
        <v>1099</v>
      </c>
      <c r="AE73" s="2029" t="s">
        <v>2230</v>
      </c>
      <c r="AF73" s="2026" t="s">
        <v>1098</v>
      </c>
      <c r="AG73" s="2029" t="s">
        <v>1087</v>
      </c>
      <c r="AH73" s="2029"/>
      <c r="AI73" s="2047" t="str">
        <f>T73</f>
        <v>30390456H</v>
      </c>
      <c r="AJ73" s="2076" cm="1">
        <f t="array" ref="AJ73">SUM(MID(0&amp;AI73,LARGE(INDEX(ISNUMBER(--MID(AI73,ROW($1:$127),1))*ROW($1:$127),),ROW($1:$127))+1,1)*10^ROW($1:$127)/10)</f>
        <v>30390456</v>
      </c>
      <c r="AK73" s="1953" t="str">
        <f>VLOOKUP($AJ73,'Item Master Data'!$A:$F,3,FALSE)</f>
        <v>Q.PEAK DUO BLK ML G10+</v>
      </c>
      <c r="AL73" s="1494">
        <f>VLOOKUP($AJ73,'Item Master Data'!$A:$F,6,FALSE)</f>
        <v>400</v>
      </c>
      <c r="AM73" s="1494">
        <f>F73/AN73</f>
        <v>24</v>
      </c>
      <c r="AN73" s="1494">
        <f>VLOOKUP(AJ73,'Item Master Data'!$A:$G,7,FALSE)</f>
        <v>32</v>
      </c>
      <c r="AO73" s="1494">
        <f>E73-AL73</f>
        <v>0</v>
      </c>
    </row>
    <row r="74" spans="1:41" s="1494" customFormat="1" ht="15" customHeight="1">
      <c r="A74" s="1550" t="s">
        <v>1091</v>
      </c>
      <c r="B74" s="2029" t="s">
        <v>3633</v>
      </c>
      <c r="C74" s="2029" t="s">
        <v>2499</v>
      </c>
      <c r="D74" s="2029" t="s">
        <v>2210</v>
      </c>
      <c r="E74" s="2029">
        <v>480</v>
      </c>
      <c r="F74" s="1950">
        <v>1914</v>
      </c>
      <c r="G74" s="1833">
        <f>F74*E74</f>
        <v>918720</v>
      </c>
      <c r="H74" s="2108">
        <f>E74*F74/1000000</f>
        <v>0.91871999999999998</v>
      </c>
      <c r="I74" s="1837"/>
      <c r="J74" s="2104">
        <f>H74</f>
        <v>0.91871999999999998</v>
      </c>
      <c r="K74" s="2104"/>
      <c r="L74" s="2105"/>
      <c r="M74" s="1832">
        <f>SUM(I74:L74)</f>
        <v>0.91871999999999998</v>
      </c>
      <c r="N74" s="2030"/>
      <c r="O74" s="2030">
        <v>44657</v>
      </c>
      <c r="P74" s="2030">
        <v>44672</v>
      </c>
      <c r="Q74" s="2030">
        <v>44673</v>
      </c>
      <c r="R74" s="2029" t="s">
        <v>2221</v>
      </c>
      <c r="S74" s="2029">
        <v>72</v>
      </c>
      <c r="T74" s="1951">
        <v>49303156</v>
      </c>
      <c r="U74" s="2024">
        <f>249.6/480</f>
        <v>0.52</v>
      </c>
      <c r="V74" s="2029"/>
      <c r="W74" s="2029" t="s">
        <v>1103</v>
      </c>
      <c r="X74" s="2029"/>
      <c r="Y74" s="2029">
        <v>60</v>
      </c>
      <c r="Z74" s="2030" t="s">
        <v>3768</v>
      </c>
      <c r="AA74" s="2030" t="s">
        <v>1099</v>
      </c>
      <c r="AB74" s="1949" t="s">
        <v>3769</v>
      </c>
      <c r="AC74" s="2029" t="s">
        <v>1096</v>
      </c>
      <c r="AD74" s="1937" t="s">
        <v>3662</v>
      </c>
      <c r="AE74" s="2029" t="s">
        <v>2230</v>
      </c>
      <c r="AF74" s="2026" t="s">
        <v>1098</v>
      </c>
      <c r="AG74" s="2029" t="s">
        <v>1087</v>
      </c>
      <c r="AH74" s="2029"/>
      <c r="AI74" s="2047">
        <f>T74</f>
        <v>49303156</v>
      </c>
      <c r="AJ74" s="2076" cm="1">
        <f t="array" ref="AJ74">SUM(MID(0&amp;AI74,LARGE(INDEX(ISNUMBER(--MID(AI74,ROW($1:$127),1))*ROW($1:$127),),ROW($1:$127))+1,1)*10^ROW($1:$127)/10)</f>
        <v>49303156</v>
      </c>
      <c r="AK74" s="1953" t="str">
        <f>VLOOKUP($AJ74,'Item Master Data'!$A:$F,3,FALSE)</f>
        <v>Q.PEAK DUO XL G10 BFG</v>
      </c>
      <c r="AL74" s="1494">
        <f>VLOOKUP($AJ74,'Item Master Data'!$A:$F,6,FALSE)</f>
        <v>480</v>
      </c>
      <c r="AM74" s="1494">
        <f>F74/AN74</f>
        <v>66</v>
      </c>
      <c r="AN74" s="1494">
        <f>VLOOKUP(AJ74,'Item Master Data'!$A:$G,7,FALSE)</f>
        <v>29</v>
      </c>
      <c r="AO74" s="1494">
        <f>E74-AL74</f>
        <v>0</v>
      </c>
    </row>
    <row r="75" spans="1:41" s="1494" customFormat="1" ht="15" customHeight="1">
      <c r="A75" s="1550" t="s">
        <v>1091</v>
      </c>
      <c r="B75" s="2029" t="s">
        <v>3738</v>
      </c>
      <c r="C75" s="2029" t="s">
        <v>2499</v>
      </c>
      <c r="D75" s="2029" t="s">
        <v>2220</v>
      </c>
      <c r="E75" s="2029">
        <v>400</v>
      </c>
      <c r="F75" s="1950">
        <v>768</v>
      </c>
      <c r="G75" s="1833">
        <f>F75*E75</f>
        <v>307200</v>
      </c>
      <c r="H75" s="2108">
        <f>E75*F75/1000000</f>
        <v>0.30719999999999997</v>
      </c>
      <c r="I75" s="1837"/>
      <c r="J75" s="2104">
        <f>H75</f>
        <v>0.30719999999999997</v>
      </c>
      <c r="K75" s="2104"/>
      <c r="L75" s="2105"/>
      <c r="M75" s="1832">
        <f>SUM(I75:L75)</f>
        <v>0.30719999999999997</v>
      </c>
      <c r="N75" s="2030"/>
      <c r="O75" s="2030">
        <v>44664</v>
      </c>
      <c r="P75" s="2030">
        <v>44673</v>
      </c>
      <c r="Q75" s="2030">
        <v>44676</v>
      </c>
      <c r="R75" s="2029" t="s">
        <v>2221</v>
      </c>
      <c r="S75" s="2029">
        <v>60</v>
      </c>
      <c r="T75" s="1951" t="s">
        <v>4326</v>
      </c>
      <c r="U75" s="2024">
        <f>188/400</f>
        <v>0.47</v>
      </c>
      <c r="V75" s="2029"/>
      <c r="W75" s="2029" t="s">
        <v>1094</v>
      </c>
      <c r="X75" s="2029"/>
      <c r="Y75" s="2029">
        <v>60</v>
      </c>
      <c r="Z75" s="2030" t="s">
        <v>3658</v>
      </c>
      <c r="AA75" s="2030" t="s">
        <v>1095</v>
      </c>
      <c r="AB75" s="1949">
        <v>76118</v>
      </c>
      <c r="AC75" s="2029" t="s">
        <v>1096</v>
      </c>
      <c r="AD75" s="1937" t="s">
        <v>1099</v>
      </c>
      <c r="AE75" s="2029" t="s">
        <v>2230</v>
      </c>
      <c r="AF75" s="2026"/>
      <c r="AG75" s="2029" t="s">
        <v>1087</v>
      </c>
      <c r="AH75" s="2029"/>
      <c r="AI75" s="2047" t="str">
        <f>T75</f>
        <v>30390145H</v>
      </c>
      <c r="AJ75" s="2076" cm="1">
        <f t="array" ref="AJ75">SUM(MID(0&amp;AI75,LARGE(INDEX(ISNUMBER(--MID(AI75,ROW($1:$127),1))*ROW($1:$127),),ROW($1:$127))+1,1)*10^ROW($1:$127)/10)</f>
        <v>30390145</v>
      </c>
      <c r="AK75" s="1953" t="e">
        <f>VLOOKUP($AJ75,'Item Master Data'!$A:$F,3,FALSE)</f>
        <v>#N/A</v>
      </c>
      <c r="AL75" s="1494" t="e">
        <f>VLOOKUP($AJ75,'Item Master Data'!$A:$F,6,FALSE)</f>
        <v>#N/A</v>
      </c>
      <c r="AM75" s="1494" t="e">
        <f>F75/AN75</f>
        <v>#N/A</v>
      </c>
      <c r="AN75" s="1494" t="e">
        <f>VLOOKUP(AJ75,'Item Master Data'!$A:$G,7,FALSE)</f>
        <v>#N/A</v>
      </c>
      <c r="AO75" s="1494" t="e">
        <f>E75-AL75</f>
        <v>#N/A</v>
      </c>
    </row>
    <row r="76" spans="1:41" s="1494" customFormat="1" ht="15" customHeight="1">
      <c r="A76" s="1550" t="s">
        <v>1091</v>
      </c>
      <c r="B76" s="2029" t="s">
        <v>3588</v>
      </c>
      <c r="C76" s="2029" t="s">
        <v>1124</v>
      </c>
      <c r="D76" s="2029" t="s">
        <v>2220</v>
      </c>
      <c r="E76" s="2029">
        <v>400</v>
      </c>
      <c r="F76" s="1950">
        <v>768</v>
      </c>
      <c r="G76" s="1833">
        <f>F76*E76</f>
        <v>307200</v>
      </c>
      <c r="H76" s="2108">
        <f>E76*F76/1000000</f>
        <v>0.30719999999999997</v>
      </c>
      <c r="I76" s="1837">
        <f>H76</f>
        <v>0.30719999999999997</v>
      </c>
      <c r="J76" s="2104"/>
      <c r="K76" s="2104"/>
      <c r="L76" s="2105"/>
      <c r="M76" s="1832">
        <f>SUM(I76:L76)</f>
        <v>0.30719999999999997</v>
      </c>
      <c r="N76" s="2030">
        <v>44659</v>
      </c>
      <c r="O76" s="2030">
        <v>44628</v>
      </c>
      <c r="P76" s="2030">
        <v>44659</v>
      </c>
      <c r="Q76" s="2030">
        <v>44662</v>
      </c>
      <c r="R76" s="2029" t="s">
        <v>400</v>
      </c>
      <c r="S76" s="2029">
        <v>60</v>
      </c>
      <c r="T76" s="1951">
        <v>49403140</v>
      </c>
      <c r="U76" s="2024">
        <v>0.55500000000000005</v>
      </c>
      <c r="V76" s="2029"/>
      <c r="W76" s="2029" t="s">
        <v>1103</v>
      </c>
      <c r="X76" s="2029"/>
      <c r="Y76" s="2029">
        <v>60</v>
      </c>
      <c r="Z76" s="2030" t="s">
        <v>1125</v>
      </c>
      <c r="AA76" s="2030" t="s">
        <v>1113</v>
      </c>
      <c r="AB76" s="1949">
        <v>8110</v>
      </c>
      <c r="AC76" s="2029" t="s">
        <v>1096</v>
      </c>
      <c r="AD76" s="2325" t="s">
        <v>1097</v>
      </c>
      <c r="AE76" s="2029"/>
      <c r="AF76" s="2026"/>
      <c r="AG76" s="2029" t="s">
        <v>1087</v>
      </c>
      <c r="AH76" s="2029"/>
      <c r="AI76" s="2047">
        <f>T76</f>
        <v>49403140</v>
      </c>
      <c r="AJ76" s="2076" cm="1">
        <f t="array" ref="AJ76">SUM(MID(0&amp;AI76,LARGE(INDEX(ISNUMBER(--MID(AI76,ROW($1:$127),1))*ROW($1:$127),),ROW($1:$127))+1,1)*10^ROW($1:$127)/10)</f>
        <v>49403140</v>
      </c>
      <c r="AK76" s="1953" t="str">
        <f>VLOOKUP($AJ76,'Item Master Data'!$A:$F,3,FALSE)</f>
        <v>Q.PEAK DUO BLK ML G10+</v>
      </c>
      <c r="AL76" s="1494">
        <f>VLOOKUP($AJ76,'Item Master Data'!$A:$F,6,FALSE)</f>
        <v>400</v>
      </c>
      <c r="AM76" s="1494">
        <f>F76/AN76</f>
        <v>24</v>
      </c>
      <c r="AN76" s="1494">
        <f>VLOOKUP(AJ76,'Item Master Data'!$A:$G,7,FALSE)</f>
        <v>32</v>
      </c>
      <c r="AO76" s="1494">
        <f>E76-AL76</f>
        <v>0</v>
      </c>
    </row>
    <row r="77" spans="1:41" s="1494" customFormat="1" ht="15" customHeight="1">
      <c r="A77" s="1550" t="s">
        <v>1091</v>
      </c>
      <c r="B77" s="2029" t="s">
        <v>4349</v>
      </c>
      <c r="C77" s="2029" t="s">
        <v>1124</v>
      </c>
      <c r="D77" s="2029" t="s">
        <v>2503</v>
      </c>
      <c r="E77" s="2029">
        <v>360</v>
      </c>
      <c r="F77" s="1950">
        <v>768</v>
      </c>
      <c r="G77" s="1833">
        <f>F77*E77</f>
        <v>276480</v>
      </c>
      <c r="H77" s="2108">
        <f>E77*F77/1000000</f>
        <v>0.27648</v>
      </c>
      <c r="I77" s="1837"/>
      <c r="J77" s="2104">
        <f>H77</f>
        <v>0.27648</v>
      </c>
      <c r="K77" s="2104"/>
      <c r="L77" s="2105"/>
      <c r="M77" s="1832">
        <f>SUM(I77:L77)</f>
        <v>0.27648</v>
      </c>
      <c r="N77" s="2030"/>
      <c r="O77" s="2030">
        <v>44665</v>
      </c>
      <c r="P77" s="2030">
        <v>44672</v>
      </c>
      <c r="Q77" s="2030">
        <v>44673</v>
      </c>
      <c r="R77" s="2029" t="s">
        <v>400</v>
      </c>
      <c r="S77" s="2029">
        <v>60</v>
      </c>
      <c r="T77" s="1951">
        <v>49203132</v>
      </c>
      <c r="U77" s="2024">
        <v>0.55500000000000005</v>
      </c>
      <c r="V77" s="2029"/>
      <c r="W77" s="2029" t="s">
        <v>1103</v>
      </c>
      <c r="X77" s="2029"/>
      <c r="Y77" s="2029">
        <v>60</v>
      </c>
      <c r="Z77" s="2030" t="s">
        <v>1125</v>
      </c>
      <c r="AA77" s="2030" t="s">
        <v>1113</v>
      </c>
      <c r="AB77" s="1949" t="s">
        <v>4350</v>
      </c>
      <c r="AC77" s="2029" t="s">
        <v>1096</v>
      </c>
      <c r="AD77" s="1937" t="s">
        <v>3662</v>
      </c>
      <c r="AE77" s="2029" t="s">
        <v>2230</v>
      </c>
      <c r="AF77" s="2026"/>
      <c r="AG77" s="2029" t="s">
        <v>1087</v>
      </c>
      <c r="AH77" s="2029"/>
      <c r="AI77" s="2047">
        <f>T77</f>
        <v>49203132</v>
      </c>
      <c r="AJ77" s="2076" cm="1">
        <f t="array" ref="AJ77">SUM(MID(0&amp;AI77,LARGE(INDEX(ISNUMBER(--MID(AI77,ROW($1:$127),1))*ROW($1:$127),),ROW($1:$127))+1,1)*10^ROW($1:$127)/10)</f>
        <v>49203132</v>
      </c>
      <c r="AK77" s="1953" t="str">
        <f>VLOOKUP($AJ77,'Item Master Data'!$A:$F,3,FALSE)</f>
        <v>Q.PEAK DUO BLK G10+</v>
      </c>
      <c r="AL77" s="1494">
        <f>VLOOKUP($AJ77,'Item Master Data'!$A:$F,6,FALSE)</f>
        <v>360</v>
      </c>
      <c r="AM77" s="1494">
        <f>F77/AN77</f>
        <v>24</v>
      </c>
      <c r="AN77" s="1494">
        <f>VLOOKUP(AJ77,'Item Master Data'!$A:$G,7,FALSE)</f>
        <v>32</v>
      </c>
      <c r="AO77" s="1494">
        <f>E77-AL77</f>
        <v>0</v>
      </c>
    </row>
    <row r="78" spans="1:41" s="1494" customFormat="1" ht="15" customHeight="1">
      <c r="A78" s="1550" t="s">
        <v>1091</v>
      </c>
      <c r="B78" s="2029" t="s">
        <v>3741</v>
      </c>
      <c r="C78" s="2029" t="s">
        <v>3195</v>
      </c>
      <c r="D78" s="2029" t="s">
        <v>2503</v>
      </c>
      <c r="E78" s="2029">
        <v>360</v>
      </c>
      <c r="F78" s="1950">
        <v>768</v>
      </c>
      <c r="G78" s="1833">
        <f>F78*E78</f>
        <v>276480</v>
      </c>
      <c r="H78" s="2108">
        <f>E78*F78/1000000</f>
        <v>0.27648</v>
      </c>
      <c r="I78" s="1837"/>
      <c r="J78" s="2104"/>
      <c r="K78" s="2104">
        <f>H78</f>
        <v>0.27648</v>
      </c>
      <c r="L78" s="2105"/>
      <c r="M78" s="1832">
        <f>SUM(I78:L78)</f>
        <v>0.27648</v>
      </c>
      <c r="N78" s="2112" t="s">
        <v>3376</v>
      </c>
      <c r="O78" s="2021">
        <v>44663</v>
      </c>
      <c r="P78" s="2030"/>
      <c r="Q78" s="2030"/>
      <c r="R78" s="2029" t="s">
        <v>400</v>
      </c>
      <c r="S78" s="2029">
        <v>60</v>
      </c>
      <c r="T78" s="1951">
        <v>49203132</v>
      </c>
      <c r="U78" s="2079">
        <v>0.53500000000000003</v>
      </c>
      <c r="V78" s="2029"/>
      <c r="W78" s="2029" t="s">
        <v>1103</v>
      </c>
      <c r="X78" s="2029"/>
      <c r="Y78" s="2029">
        <v>60</v>
      </c>
      <c r="Z78" s="2030" t="s">
        <v>1127</v>
      </c>
      <c r="AA78" s="2030" t="s">
        <v>1099</v>
      </c>
      <c r="AB78" s="1949">
        <v>92056</v>
      </c>
      <c r="AC78" s="2029" t="s">
        <v>1096</v>
      </c>
      <c r="AD78" s="1937" t="s">
        <v>3662</v>
      </c>
      <c r="AE78" s="2029" t="s">
        <v>2230</v>
      </c>
      <c r="AF78" s="2026"/>
      <c r="AG78" s="2029" t="s">
        <v>1087</v>
      </c>
      <c r="AH78" s="2029"/>
      <c r="AI78" s="2047">
        <f>T78</f>
        <v>49203132</v>
      </c>
      <c r="AJ78" s="2076" cm="1">
        <f t="array" ref="AJ78">SUM(MID(0&amp;AI78,LARGE(INDEX(ISNUMBER(--MID(AI78,ROW($1:$127),1))*ROW($1:$127),),ROW($1:$127))+1,1)*10^ROW($1:$127)/10)</f>
        <v>49203132</v>
      </c>
      <c r="AK78" s="1953" t="str">
        <f>VLOOKUP($AJ78,'Item Master Data'!$A:$F,3,FALSE)</f>
        <v>Q.PEAK DUO BLK G10+</v>
      </c>
      <c r="AL78" s="1494">
        <f>VLOOKUP($AJ78,'Item Master Data'!$A:$F,6,FALSE)</f>
        <v>360</v>
      </c>
      <c r="AM78" s="1494">
        <f>F78/AN78</f>
        <v>24</v>
      </c>
      <c r="AN78" s="1494">
        <f>VLOOKUP(AJ78,'Item Master Data'!$A:$G,7,FALSE)</f>
        <v>32</v>
      </c>
      <c r="AO78" s="1494">
        <f>E78-AL78</f>
        <v>0</v>
      </c>
    </row>
    <row r="79" spans="1:41" s="1494" customFormat="1" ht="15.75" customHeight="1">
      <c r="A79" s="1550" t="s">
        <v>1091</v>
      </c>
      <c r="B79" s="2029" t="s">
        <v>3636</v>
      </c>
      <c r="C79" s="2029" t="s">
        <v>3195</v>
      </c>
      <c r="D79" s="2029" t="s">
        <v>2503</v>
      </c>
      <c r="E79" s="2029">
        <v>360</v>
      </c>
      <c r="F79" s="1950">
        <v>3072</v>
      </c>
      <c r="G79" s="1833"/>
      <c r="H79" s="1831"/>
      <c r="I79" s="1837"/>
      <c r="J79" s="2104"/>
      <c r="K79" s="2104"/>
      <c r="L79" s="2105">
        <f>H79</f>
        <v>0</v>
      </c>
      <c r="M79" s="1832">
        <f>SUM(I79:L79)</f>
        <v>0</v>
      </c>
      <c r="N79" s="2029" t="s">
        <v>4315</v>
      </c>
      <c r="O79" s="2030"/>
      <c r="P79" s="2030"/>
      <c r="Q79" s="2030"/>
      <c r="R79" s="2029" t="s">
        <v>400</v>
      </c>
      <c r="S79" s="2029">
        <v>60</v>
      </c>
      <c r="T79" s="1951"/>
      <c r="U79" s="2079">
        <v>0.51202777777777786</v>
      </c>
      <c r="V79" s="2029" t="s">
        <v>3653</v>
      </c>
      <c r="W79" s="2029" t="s">
        <v>1103</v>
      </c>
      <c r="X79" s="2029"/>
      <c r="Y79" s="2029">
        <v>60</v>
      </c>
      <c r="Z79" s="2030" t="s">
        <v>1127</v>
      </c>
      <c r="AA79" s="2030" t="s">
        <v>1099</v>
      </c>
      <c r="AB79" s="1949">
        <v>92056</v>
      </c>
      <c r="AC79" s="2029" t="s">
        <v>1096</v>
      </c>
      <c r="AD79" s="1937" t="s">
        <v>1099</v>
      </c>
      <c r="AE79" s="2029" t="s">
        <v>2230</v>
      </c>
      <c r="AF79" s="2026" t="s">
        <v>1098</v>
      </c>
      <c r="AG79" s="2029" t="s">
        <v>1087</v>
      </c>
      <c r="AH79" s="2029"/>
      <c r="AI79" s="2047">
        <f>T79</f>
        <v>0</v>
      </c>
      <c r="AJ79" s="2076" cm="1">
        <f t="array" ref="AJ79">SUM(MID(0&amp;AI79,LARGE(INDEX(ISNUMBER(--MID(AI79,ROW($1:$127),1))*ROW($1:$127),),ROW($1:$127))+1,1)*10^ROW($1:$127)/10)</f>
        <v>0</v>
      </c>
      <c r="AK79" s="1953" t="e">
        <f>VLOOKUP($AJ79,'Item Master Data'!$A:$F,3,FALSE)</f>
        <v>#N/A</v>
      </c>
      <c r="AL79" s="1494" t="e">
        <f>VLOOKUP($AJ79,'Item Master Data'!$A:$F,6,FALSE)</f>
        <v>#N/A</v>
      </c>
      <c r="AM79" s="1494" t="e">
        <f>F79/AN79</f>
        <v>#N/A</v>
      </c>
      <c r="AN79" s="1494" t="e">
        <f>VLOOKUP(AJ79,'Item Master Data'!$A:$G,7,FALSE)</f>
        <v>#N/A</v>
      </c>
      <c r="AO79" s="1494" t="e">
        <f>E79-AL79</f>
        <v>#N/A</v>
      </c>
    </row>
    <row r="80" spans="1:41" s="1494" customFormat="1" ht="15" customHeight="1">
      <c r="A80" s="1550" t="s">
        <v>1091</v>
      </c>
      <c r="B80" s="2029" t="s">
        <v>3634</v>
      </c>
      <c r="C80" s="2029" t="s">
        <v>2535</v>
      </c>
      <c r="D80" s="2029" t="s">
        <v>2220</v>
      </c>
      <c r="E80" s="2029">
        <v>400</v>
      </c>
      <c r="F80" s="1950">
        <v>2304</v>
      </c>
      <c r="G80" s="1833">
        <f>F80*E80</f>
        <v>921600</v>
      </c>
      <c r="H80" s="2108">
        <f>E80*F80/1000000</f>
        <v>0.92159999999999997</v>
      </c>
      <c r="I80" s="1837"/>
      <c r="J80" s="2104"/>
      <c r="K80" s="2104">
        <f>H80</f>
        <v>0.92159999999999997</v>
      </c>
      <c r="L80" s="2105"/>
      <c r="M80" s="1832">
        <f>SUM(I80:L80)</f>
        <v>0.92159999999999997</v>
      </c>
      <c r="N80" s="2112" t="s">
        <v>3376</v>
      </c>
      <c r="O80" s="2030">
        <v>44666</v>
      </c>
      <c r="P80" s="2030"/>
      <c r="Q80" s="2030"/>
      <c r="R80" s="2029" t="s">
        <v>400</v>
      </c>
      <c r="S80" s="2029">
        <v>60</v>
      </c>
      <c r="T80" s="1951" t="s">
        <v>4296</v>
      </c>
      <c r="U80" s="2079">
        <v>0.55500000000000005</v>
      </c>
      <c r="V80" s="2029" t="s">
        <v>3653</v>
      </c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1099</v>
      </c>
      <c r="AE80" s="2029" t="s">
        <v>2230</v>
      </c>
      <c r="AF80" s="2026" t="s">
        <v>1098</v>
      </c>
      <c r="AG80" s="2029" t="s">
        <v>1087</v>
      </c>
      <c r="AH80" s="2029"/>
      <c r="AI80" s="2047" t="str">
        <f>T80</f>
        <v>30390156C</v>
      </c>
      <c r="AJ80" s="2076" cm="1">
        <f t="array" ref="AJ80">SUM(MID(0&amp;AI80,LARGE(INDEX(ISNUMBER(--MID(AI80,ROW($1:$127),1))*ROW($1:$127),),ROW($1:$127))+1,1)*10^ROW($1:$127)/10)</f>
        <v>30390156</v>
      </c>
      <c r="AK80" s="1953" t="str">
        <f>VLOOKUP($AJ80,'Item Master Data'!$A:$F,3,FALSE)</f>
        <v>Q.PEAK DUO BLK ML G10+</v>
      </c>
      <c r="AL80" s="1494">
        <f>VLOOKUP($AJ80,'Item Master Data'!$A:$F,6,FALSE)</f>
        <v>400</v>
      </c>
      <c r="AM80" s="1494">
        <f>F80/AN80</f>
        <v>72</v>
      </c>
      <c r="AN80" s="1494">
        <f>VLOOKUP(AJ80,'Item Master Data'!$A:$G,7,FALSE)</f>
        <v>32</v>
      </c>
      <c r="AO80" s="1494">
        <f>E80-AL80</f>
        <v>0</v>
      </c>
    </row>
    <row r="81" spans="1:42" s="1494" customFormat="1" ht="15" customHeight="1">
      <c r="A81" s="1550" t="s">
        <v>1091</v>
      </c>
      <c r="B81" s="2029" t="s">
        <v>3635</v>
      </c>
      <c r="C81" s="2029" t="s">
        <v>2535</v>
      </c>
      <c r="D81" s="2029" t="s">
        <v>2228</v>
      </c>
      <c r="E81" s="2029">
        <v>480</v>
      </c>
      <c r="F81" s="1950">
        <v>1914</v>
      </c>
      <c r="G81" s="1833">
        <f>F81*E81</f>
        <v>918720</v>
      </c>
      <c r="H81" s="2108">
        <f>E81*F81/1000000</f>
        <v>0.91871999999999998</v>
      </c>
      <c r="I81" s="1837"/>
      <c r="J81" s="2104"/>
      <c r="K81" s="2104">
        <f>H81</f>
        <v>0.91871999999999998</v>
      </c>
      <c r="L81" s="2105"/>
      <c r="M81" s="1832">
        <f>SUM(I81:L81)</f>
        <v>0.91871999999999998</v>
      </c>
      <c r="N81" s="1954" t="s">
        <v>3464</v>
      </c>
      <c r="O81" s="2021">
        <v>44669</v>
      </c>
      <c r="P81" s="2030">
        <v>44673</v>
      </c>
      <c r="Q81" s="2030">
        <v>44678</v>
      </c>
      <c r="R81" s="2029" t="s">
        <v>400</v>
      </c>
      <c r="S81" s="2029">
        <v>72</v>
      </c>
      <c r="T81" s="1951"/>
      <c r="U81" s="2024">
        <v>0.47499999999999998</v>
      </c>
      <c r="V81" s="2029"/>
      <c r="W81" s="2029" t="s">
        <v>1103</v>
      </c>
      <c r="X81" s="2029"/>
      <c r="Y81" s="2029">
        <v>60</v>
      </c>
      <c r="Z81" s="2030" t="s">
        <v>1127</v>
      </c>
      <c r="AA81" s="2030" t="s">
        <v>1099</v>
      </c>
      <c r="AB81" s="1949">
        <v>92056</v>
      </c>
      <c r="AC81" s="2029" t="s">
        <v>1096</v>
      </c>
      <c r="AD81" s="1937" t="s">
        <v>3662</v>
      </c>
      <c r="AE81" s="2029" t="s">
        <v>2230</v>
      </c>
      <c r="AF81" s="2026" t="s">
        <v>1098</v>
      </c>
      <c r="AG81" s="2029" t="s">
        <v>1087</v>
      </c>
      <c r="AH81" s="2029"/>
      <c r="AI81" s="2047">
        <f>T81</f>
        <v>0</v>
      </c>
      <c r="AJ81" s="2076" cm="1">
        <f t="array" ref="AJ81">SUM(MID(0&amp;AI81,LARGE(INDEX(ISNUMBER(--MID(AI81,ROW($1:$127),1))*ROW($1:$127),),ROW($1:$127))+1,1)*10^ROW($1:$127)/10)</f>
        <v>0</v>
      </c>
      <c r="AK81" s="1953" t="e">
        <f>VLOOKUP($AJ81,'Item Master Data'!$A:$F,3,FALSE)</f>
        <v>#N/A</v>
      </c>
      <c r="AL81" s="1494" t="e">
        <f>VLOOKUP($AJ81,'Item Master Data'!$A:$F,6,FALSE)</f>
        <v>#N/A</v>
      </c>
      <c r="AM81" s="1494" t="e">
        <f>F81/AN81</f>
        <v>#N/A</v>
      </c>
      <c r="AN81" s="1494" t="e">
        <f>VLOOKUP(AJ81,'Item Master Data'!$A:$G,7,FALSE)</f>
        <v>#N/A</v>
      </c>
      <c r="AO81" s="1494" t="e">
        <f>E81-AL81</f>
        <v>#N/A</v>
      </c>
    </row>
    <row r="82" spans="1:42" s="1494" customFormat="1" ht="15" customHeight="1">
      <c r="A82" s="1550" t="s">
        <v>1091</v>
      </c>
      <c r="B82" s="2029" t="s">
        <v>4351</v>
      </c>
      <c r="C82" s="2029" t="s">
        <v>2535</v>
      </c>
      <c r="D82" s="1951" t="s">
        <v>2503</v>
      </c>
      <c r="E82" s="2029">
        <v>360</v>
      </c>
      <c r="F82" s="1950">
        <v>3072</v>
      </c>
      <c r="G82" s="1833">
        <f>F82*E82</f>
        <v>1105920</v>
      </c>
      <c r="H82" s="2108">
        <f>E82*F82/1000000</f>
        <v>1.10592</v>
      </c>
      <c r="I82" s="1837"/>
      <c r="J82" s="2104">
        <f>H82</f>
        <v>1.10592</v>
      </c>
      <c r="K82" s="2104"/>
      <c r="L82" s="2105"/>
      <c r="M82" s="1832">
        <f>SUM(I82:L82)</f>
        <v>1.10592</v>
      </c>
      <c r="N82" s="2030"/>
      <c r="O82" s="2134">
        <v>44665</v>
      </c>
      <c r="P82" s="2030">
        <v>44672</v>
      </c>
      <c r="Q82" s="2030">
        <v>44677</v>
      </c>
      <c r="R82" s="2029" t="s">
        <v>400</v>
      </c>
      <c r="S82" s="2029">
        <v>60</v>
      </c>
      <c r="T82" s="1951">
        <v>49203132</v>
      </c>
      <c r="U82" s="2024">
        <f>181.8/360</f>
        <v>0.505</v>
      </c>
      <c r="V82" s="2221" t="s">
        <v>3654</v>
      </c>
      <c r="W82" s="2029" t="s">
        <v>1103</v>
      </c>
      <c r="X82" s="2029"/>
      <c r="Y82" s="2029">
        <v>60</v>
      </c>
      <c r="Z82" s="2030" t="s">
        <v>1127</v>
      </c>
      <c r="AA82" s="2030" t="s">
        <v>1099</v>
      </c>
      <c r="AB82" s="1949" t="s">
        <v>3659</v>
      </c>
      <c r="AC82" s="2029" t="s">
        <v>1096</v>
      </c>
      <c r="AD82" s="1937" t="s">
        <v>1099</v>
      </c>
      <c r="AE82" s="2029" t="s">
        <v>2230</v>
      </c>
      <c r="AF82" s="2029" t="s">
        <v>1098</v>
      </c>
      <c r="AG82" s="2026" t="s">
        <v>1087</v>
      </c>
      <c r="AH82" s="2029"/>
      <c r="AI82" s="2047">
        <f>T82</f>
        <v>49203132</v>
      </c>
      <c r="AJ82" s="2076" cm="1">
        <f t="array" ref="AJ82">SUM(MID(0&amp;AI82,LARGE(INDEX(ISNUMBER(--MID(AI82,ROW($1:$127),1))*ROW($1:$127),),ROW($1:$127))+1,1)*10^ROW($1:$127)/10)</f>
        <v>49203132</v>
      </c>
      <c r="AK82" s="1953" t="str">
        <f>VLOOKUP($AJ82,'Item Master Data'!$A:$F,3,FALSE)</f>
        <v>Q.PEAK DUO BLK G10+</v>
      </c>
      <c r="AL82" s="1494">
        <f>VLOOKUP($AJ82,'Item Master Data'!$A:$F,6,FALSE)</f>
        <v>360</v>
      </c>
      <c r="AM82" s="1494">
        <f>F82/AN82</f>
        <v>96</v>
      </c>
      <c r="AN82" s="1494">
        <f>VLOOKUP(AJ82,'Item Master Data'!$A:$G,7,FALSE)</f>
        <v>32</v>
      </c>
      <c r="AO82" s="1494">
        <f>E82-AL82</f>
        <v>0</v>
      </c>
    </row>
    <row r="83" spans="1:42" s="1494" customFormat="1" ht="15" customHeight="1">
      <c r="A83" s="1550" t="s">
        <v>1091</v>
      </c>
      <c r="B83" s="2029" t="s">
        <v>3739</v>
      </c>
      <c r="C83" s="2029" t="s">
        <v>2535</v>
      </c>
      <c r="D83" s="2029" t="s">
        <v>2220</v>
      </c>
      <c r="E83" s="2029">
        <v>400</v>
      </c>
      <c r="F83" s="1950">
        <v>1536</v>
      </c>
      <c r="G83" s="1833">
        <f>F83*E83</f>
        <v>614400</v>
      </c>
      <c r="H83" s="2108">
        <f>E83*F83/1000000</f>
        <v>0.61439999999999995</v>
      </c>
      <c r="I83" s="1837">
        <f>H83</f>
        <v>0.61439999999999995</v>
      </c>
      <c r="J83" s="2104"/>
      <c r="K83" s="2104"/>
      <c r="L83" s="2105"/>
      <c r="M83" s="1832">
        <f>SUM(I83:L83)</f>
        <v>0.61439999999999995</v>
      </c>
      <c r="N83" s="2030">
        <v>44659</v>
      </c>
      <c r="O83" s="2134">
        <v>44658</v>
      </c>
      <c r="P83" s="2030">
        <v>44659</v>
      </c>
      <c r="Q83" s="2030">
        <v>44662</v>
      </c>
      <c r="R83" s="2029" t="s">
        <v>400</v>
      </c>
      <c r="S83" s="2029">
        <v>60</v>
      </c>
      <c r="T83" s="1951" t="s">
        <v>3371</v>
      </c>
      <c r="U83" s="2024">
        <v>0.52500000000000002</v>
      </c>
      <c r="V83" s="2221" t="s">
        <v>3654</v>
      </c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 t="s">
        <v>3659</v>
      </c>
      <c r="AC83" s="2029" t="s">
        <v>1096</v>
      </c>
      <c r="AD83" s="1937" t="s">
        <v>1099</v>
      </c>
      <c r="AE83" s="2029" t="s">
        <v>2230</v>
      </c>
      <c r="AF83" s="2029" t="s">
        <v>1098</v>
      </c>
      <c r="AG83" s="2026" t="s">
        <v>1087</v>
      </c>
      <c r="AH83" s="2029"/>
      <c r="AI83" s="2047" t="str">
        <f>T83</f>
        <v>30390156H</v>
      </c>
      <c r="AJ83" s="2076" cm="1">
        <f t="array" ref="AJ83">SUM(MID(0&amp;AI83,LARGE(INDEX(ISNUMBER(--MID(AI83,ROW($1:$127),1))*ROW($1:$127),),ROW($1:$127))+1,1)*10^ROW($1:$127)/10)</f>
        <v>30390156</v>
      </c>
      <c r="AK83" s="1953" t="str">
        <f>VLOOKUP($AJ83,'Item Master Data'!$A:$F,3,FALSE)</f>
        <v>Q.PEAK DUO BLK ML G10+</v>
      </c>
      <c r="AL83" s="1494">
        <f>VLOOKUP($AJ83,'Item Master Data'!$A:$F,6,FALSE)</f>
        <v>400</v>
      </c>
      <c r="AM83" s="1494">
        <f>F83/AN83</f>
        <v>48</v>
      </c>
      <c r="AN83" s="1494">
        <f>VLOOKUP(AJ83,'Item Master Data'!$A:$G,7,FALSE)</f>
        <v>32</v>
      </c>
      <c r="AO83" s="1494">
        <f>E83-AL83</f>
        <v>0</v>
      </c>
    </row>
    <row r="84" spans="1:42" s="1494" customFormat="1" ht="15" customHeight="1">
      <c r="A84" s="1550" t="s">
        <v>1091</v>
      </c>
      <c r="B84" s="2029" t="s">
        <v>3740</v>
      </c>
      <c r="C84" s="2029" t="s">
        <v>2535</v>
      </c>
      <c r="D84" s="1951" t="s">
        <v>2220</v>
      </c>
      <c r="E84" s="2029">
        <v>400</v>
      </c>
      <c r="F84" s="1950">
        <v>768</v>
      </c>
      <c r="G84" s="1833">
        <f>F84*E84</f>
        <v>307200</v>
      </c>
      <c r="H84" s="2108">
        <f>E84*F84/1000000</f>
        <v>0.30719999999999997</v>
      </c>
      <c r="I84" s="1837">
        <f>H84</f>
        <v>0.30719999999999997</v>
      </c>
      <c r="J84" s="2104"/>
      <c r="K84" s="2104"/>
      <c r="L84" s="2105"/>
      <c r="M84" s="1832">
        <f>SUM(I84:L84)</f>
        <v>0.30719999999999997</v>
      </c>
      <c r="N84" s="2030">
        <v>44671</v>
      </c>
      <c r="O84" s="2030">
        <v>44663</v>
      </c>
      <c r="P84" s="2030">
        <v>44671</v>
      </c>
      <c r="Q84" s="2030">
        <v>44671</v>
      </c>
      <c r="R84" s="2029" t="s">
        <v>400</v>
      </c>
      <c r="S84" s="2029">
        <v>60</v>
      </c>
      <c r="T84" s="1951" t="s">
        <v>3371</v>
      </c>
      <c r="U84" s="2024">
        <v>0.52500000000000002</v>
      </c>
      <c r="V84" s="2221" t="s">
        <v>3654</v>
      </c>
      <c r="W84" s="2029" t="s">
        <v>1103</v>
      </c>
      <c r="X84" s="2029"/>
      <c r="Y84" s="2029">
        <v>60</v>
      </c>
      <c r="Z84" s="2030" t="s">
        <v>1127</v>
      </c>
      <c r="AA84" s="2030" t="s">
        <v>1099</v>
      </c>
      <c r="AB84" s="1949" t="s">
        <v>3659</v>
      </c>
      <c r="AC84" s="2029" t="s">
        <v>1096</v>
      </c>
      <c r="AD84" s="1937" t="s">
        <v>4255</v>
      </c>
      <c r="AE84" s="2029" t="s">
        <v>2230</v>
      </c>
      <c r="AF84" s="2029"/>
      <c r="AG84" s="2026" t="s">
        <v>1087</v>
      </c>
      <c r="AH84" s="2029"/>
      <c r="AI84" s="2047" t="str">
        <f>T84</f>
        <v>30390156H</v>
      </c>
      <c r="AJ84" s="2076" cm="1">
        <f t="array" ref="AJ84">SUM(MID(0&amp;AI84,LARGE(INDEX(ISNUMBER(--MID(AI84,ROW($1:$127),1))*ROW($1:$127),),ROW($1:$127))+1,1)*10^ROW($1:$127)/10)</f>
        <v>30390156</v>
      </c>
      <c r="AK84" s="1953" t="str">
        <f>VLOOKUP($AJ84,'Item Master Data'!$A:$F,3,FALSE)</f>
        <v>Q.PEAK DUO BLK ML G10+</v>
      </c>
      <c r="AL84" s="1494">
        <f>VLOOKUP($AJ84,'Item Master Data'!$A:$F,6,FALSE)</f>
        <v>400</v>
      </c>
      <c r="AM84" s="1494">
        <f>F84/AN84</f>
        <v>24</v>
      </c>
      <c r="AN84" s="1494">
        <f>VLOOKUP(AJ84,'Item Master Data'!$A:$G,7,FALSE)</f>
        <v>32</v>
      </c>
      <c r="AO84" s="1494">
        <f>E84-AL84</f>
        <v>0</v>
      </c>
    </row>
    <row r="85" spans="1:42" s="1494" customFormat="1" ht="15" customHeight="1">
      <c r="A85" s="1550" t="s">
        <v>1091</v>
      </c>
      <c r="B85" s="1949" t="s">
        <v>3742</v>
      </c>
      <c r="C85" s="2029" t="s">
        <v>3638</v>
      </c>
      <c r="D85" s="2029" t="s">
        <v>2254</v>
      </c>
      <c r="E85" s="2029">
        <v>475</v>
      </c>
      <c r="F85" s="1950">
        <v>1160</v>
      </c>
      <c r="G85" s="1833">
        <f>F85*E85</f>
        <v>551000</v>
      </c>
      <c r="H85" s="1831">
        <f>E85*F85/1000000</f>
        <v>0.55100000000000005</v>
      </c>
      <c r="I85" s="1837"/>
      <c r="J85" s="1818"/>
      <c r="K85" s="2104">
        <f t="shared" ref="K85" si="6">H85</f>
        <v>0.55100000000000005</v>
      </c>
      <c r="L85" s="2105"/>
      <c r="M85" s="1832">
        <f>SUM(I85:L85)</f>
        <v>0.55100000000000005</v>
      </c>
      <c r="N85" s="1954" t="s">
        <v>3464</v>
      </c>
      <c r="O85" s="2021">
        <v>44671</v>
      </c>
      <c r="P85" s="2030">
        <v>44673</v>
      </c>
      <c r="Q85" s="2030">
        <v>44678</v>
      </c>
      <c r="R85" s="2029" t="s">
        <v>400</v>
      </c>
      <c r="S85" s="2029">
        <v>72</v>
      </c>
      <c r="T85" s="1951">
        <v>49303155</v>
      </c>
      <c r="U85" s="2024">
        <v>0.45</v>
      </c>
      <c r="V85" s="2029"/>
      <c r="W85" s="2029" t="s">
        <v>1103</v>
      </c>
      <c r="X85" s="2029">
        <v>100</v>
      </c>
      <c r="Y85" s="2029">
        <v>0</v>
      </c>
      <c r="Z85" s="2029" t="s">
        <v>3396</v>
      </c>
      <c r="AA85" s="2029" t="s">
        <v>1099</v>
      </c>
      <c r="AB85" s="2029">
        <v>90248</v>
      </c>
      <c r="AC85" s="2029" t="s">
        <v>1096</v>
      </c>
      <c r="AD85" s="2029" t="s">
        <v>3662</v>
      </c>
      <c r="AE85" s="2029" t="s">
        <v>2230</v>
      </c>
      <c r="AF85" s="2026" t="s">
        <v>1110</v>
      </c>
      <c r="AG85" s="2026" t="s">
        <v>1087</v>
      </c>
      <c r="AH85" s="2029"/>
      <c r="AI85" s="2047">
        <f>T85</f>
        <v>49303155</v>
      </c>
      <c r="AJ85" s="2076" cm="1">
        <f t="array" ref="AJ85">SUM(MID(0&amp;AI85,LARGE(INDEX(ISNUMBER(--MID(AI85,ROW($1:$127),1))*ROW($1:$127),),ROW($1:$127))+1,1)*10^ROW($1:$127)/10)</f>
        <v>49303155</v>
      </c>
      <c r="AK85" s="1953" t="str">
        <f>VLOOKUP($AJ85,'Item Master Data'!$A:$F,3,FALSE)</f>
        <v>Q.PEAK DUO XL G10 BFG</v>
      </c>
      <c r="AL85" s="1494">
        <f>VLOOKUP($AJ85,'Item Master Data'!$A:$F,6,FALSE)</f>
        <v>475</v>
      </c>
      <c r="AM85" s="1494">
        <f>F85/AN85</f>
        <v>40</v>
      </c>
      <c r="AN85" s="1494">
        <f>VLOOKUP(AJ85,'Item Master Data'!$A:$G,7,FALSE)</f>
        <v>29</v>
      </c>
      <c r="AO85" s="1494">
        <f>E85-AL85</f>
        <v>0</v>
      </c>
    </row>
    <row r="86" spans="1:42" s="1494" customFormat="1" ht="15" customHeight="1">
      <c r="A86" s="1550" t="s">
        <v>1091</v>
      </c>
      <c r="B86" s="1949" t="s">
        <v>3637</v>
      </c>
      <c r="C86" s="2029" t="s">
        <v>3638</v>
      </c>
      <c r="D86" s="2029" t="s">
        <v>1109</v>
      </c>
      <c r="E86" s="2029">
        <v>420</v>
      </c>
      <c r="F86" s="1950">
        <v>58</v>
      </c>
      <c r="G86" s="1833">
        <f>F86*E86</f>
        <v>24360</v>
      </c>
      <c r="H86" s="1831">
        <f>E86*F86/1000000</f>
        <v>2.436E-2</v>
      </c>
      <c r="I86" s="1837"/>
      <c r="J86" s="2104">
        <f>H86</f>
        <v>2.436E-2</v>
      </c>
      <c r="K86" s="2104"/>
      <c r="L86" s="2105"/>
      <c r="M86" s="1832">
        <f>SUM(I86:L86)</f>
        <v>2.436E-2</v>
      </c>
      <c r="N86" s="2030"/>
      <c r="O86" s="2030">
        <v>44670</v>
      </c>
      <c r="P86" s="2030">
        <v>44673</v>
      </c>
      <c r="Q86" s="2030">
        <v>44673</v>
      </c>
      <c r="R86" s="2029" t="s">
        <v>400</v>
      </c>
      <c r="S86" s="2029">
        <v>72</v>
      </c>
      <c r="T86" s="1951" t="s">
        <v>3642</v>
      </c>
      <c r="U86" s="2024">
        <v>0.45</v>
      </c>
      <c r="V86" s="2029"/>
      <c r="W86" s="2029" t="s">
        <v>375</v>
      </c>
      <c r="X86" s="2029">
        <v>100</v>
      </c>
      <c r="Y86" s="2029">
        <v>0</v>
      </c>
      <c r="Z86" s="2029" t="s">
        <v>3396</v>
      </c>
      <c r="AA86" s="2029" t="s">
        <v>1099</v>
      </c>
      <c r="AB86" s="2029">
        <v>90248</v>
      </c>
      <c r="AC86" s="2029" t="s">
        <v>1096</v>
      </c>
      <c r="AD86" s="2029" t="s">
        <v>1099</v>
      </c>
      <c r="AE86" s="2029" t="s">
        <v>2230</v>
      </c>
      <c r="AF86" s="2026" t="s">
        <v>1110</v>
      </c>
      <c r="AG86" s="2026" t="s">
        <v>1087</v>
      </c>
      <c r="AH86" s="2029"/>
      <c r="AI86" s="2047" t="str">
        <f>T86</f>
        <v>30383260R</v>
      </c>
      <c r="AJ86" s="2076" cm="1">
        <f t="array" ref="AJ86">SUM(MID(0&amp;AI86,LARGE(INDEX(ISNUMBER(--MID(AI86,ROW($1:$127),1))*ROW($1:$127),),ROW($1:$127))+1,1)*10^ROW($1:$127)/10)</f>
        <v>30383260</v>
      </c>
      <c r="AK86" s="1953" t="str">
        <f>VLOOKUP($AJ86,'Item Master Data'!$A:$F,3,FALSE)</f>
        <v>Q.PEAK DUO L G8</v>
      </c>
      <c r="AL86" s="1494">
        <f>VLOOKUP($AJ86,'Item Master Data'!$A:$F,6,FALSE)</f>
        <v>420</v>
      </c>
      <c r="AM86" s="1494">
        <f>F86/AN86</f>
        <v>2</v>
      </c>
      <c r="AN86" s="1494">
        <f>VLOOKUP(AJ86,'Item Master Data'!$A:$G,7,FALSE)</f>
        <v>29</v>
      </c>
      <c r="AO86" s="1494">
        <f>E86-AL86</f>
        <v>0</v>
      </c>
    </row>
    <row r="87" spans="1:42" s="1494" customFormat="1" ht="15" customHeight="1">
      <c r="A87" s="1872" t="s">
        <v>1091</v>
      </c>
      <c r="B87" s="2029" t="s">
        <v>3639</v>
      </c>
      <c r="C87" s="2029" t="s">
        <v>2500</v>
      </c>
      <c r="D87" s="2029" t="s">
        <v>1108</v>
      </c>
      <c r="E87" s="2029">
        <v>340</v>
      </c>
      <c r="F87" s="1950">
        <v>832</v>
      </c>
      <c r="G87" s="1833">
        <f>F87*E87</f>
        <v>282880</v>
      </c>
      <c r="H87" s="1831">
        <f>E87*F87/1000000</f>
        <v>0.28288000000000002</v>
      </c>
      <c r="I87" s="1837">
        <f>H87</f>
        <v>0.28288000000000002</v>
      </c>
      <c r="J87" s="2104"/>
      <c r="K87" s="2104"/>
      <c r="L87" s="2105"/>
      <c r="M87" s="1832">
        <f>SUM(I87:L87)</f>
        <v>0.28288000000000002</v>
      </c>
      <c r="N87" s="2030">
        <v>44665</v>
      </c>
      <c r="O87" s="2030">
        <v>44657</v>
      </c>
      <c r="P87" s="2030">
        <v>44665</v>
      </c>
      <c r="Q87" s="2030">
        <v>44665</v>
      </c>
      <c r="R87" s="2029" t="s">
        <v>1093</v>
      </c>
      <c r="S87" s="2029">
        <v>60</v>
      </c>
      <c r="T87" s="1951" t="s">
        <v>3268</v>
      </c>
      <c r="U87" s="2024">
        <v>0.46499999999999997</v>
      </c>
      <c r="V87" s="2029"/>
      <c r="W87" s="2029" t="s">
        <v>1103</v>
      </c>
      <c r="X87" s="2029">
        <v>100</v>
      </c>
      <c r="Y87" s="2029">
        <v>0</v>
      </c>
      <c r="Z87" s="2030" t="s">
        <v>1161</v>
      </c>
      <c r="AA87" s="2030" t="s">
        <v>1099</v>
      </c>
      <c r="AB87" s="1949">
        <v>93291</v>
      </c>
      <c r="AC87" s="2029" t="s">
        <v>1096</v>
      </c>
      <c r="AD87" s="1937" t="s">
        <v>1099</v>
      </c>
      <c r="AE87" s="2029" t="s">
        <v>2230</v>
      </c>
      <c r="AF87" s="2026" t="s">
        <v>1098</v>
      </c>
      <c r="AG87" s="2029" t="s">
        <v>1087</v>
      </c>
      <c r="AH87" s="2029"/>
      <c r="AI87" s="2047" t="str">
        <f>T87</f>
        <v>30376609H</v>
      </c>
      <c r="AJ87" s="2076" cm="1">
        <f t="array" ref="AJ87">SUM(MID(0&amp;AI87,LARGE(INDEX(ISNUMBER(--MID(AI87,ROW($1:$127),1))*ROW($1:$127),),ROW($1:$127))+1,1)*10^ROW($1:$127)/10)</f>
        <v>30376609</v>
      </c>
      <c r="AK87" s="1953" t="str">
        <f>VLOOKUP($AJ87,'Item Master Data'!$A:$F,3,FALSE)</f>
        <v>Q.PEAK DUO BLK G6+</v>
      </c>
      <c r="AL87" s="1494">
        <f>VLOOKUP($AJ87,'Item Master Data'!$A:$F,6,FALSE)</f>
        <v>340</v>
      </c>
      <c r="AM87" s="1494">
        <f>F87/AN87</f>
        <v>26</v>
      </c>
      <c r="AN87" s="1494">
        <f>VLOOKUP(AJ87,'Item Master Data'!$A:$G,7,FALSE)</f>
        <v>32</v>
      </c>
      <c r="AO87" s="1494">
        <f>E87-AL87</f>
        <v>0</v>
      </c>
    </row>
    <row r="88" spans="1:42" s="1494" customFormat="1">
      <c r="A88" s="1550" t="s">
        <v>1091</v>
      </c>
      <c r="B88" s="2227">
        <v>220021673</v>
      </c>
      <c r="C88" s="2228" t="s">
        <v>3440</v>
      </c>
      <c r="D88" s="2230" t="s">
        <v>2210</v>
      </c>
      <c r="E88" s="2228">
        <v>480</v>
      </c>
      <c r="F88" s="2229">
        <v>435</v>
      </c>
      <c r="G88" s="1833">
        <f>F88*E88</f>
        <v>208800</v>
      </c>
      <c r="H88" s="1831">
        <f>E88*F88/1000000</f>
        <v>0.20880000000000001</v>
      </c>
      <c r="I88" s="1837"/>
      <c r="J88" s="2104">
        <f>H88</f>
        <v>0.20880000000000001</v>
      </c>
      <c r="K88" s="2104"/>
      <c r="L88" s="2105"/>
      <c r="M88" s="1832">
        <f>SUM(I88:L88)</f>
        <v>0.20880000000000001</v>
      </c>
      <c r="N88" s="2030"/>
      <c r="O88" s="2021">
        <v>44670</v>
      </c>
      <c r="P88" s="2101">
        <v>44672</v>
      </c>
      <c r="Q88" s="2101">
        <v>44677</v>
      </c>
      <c r="R88" s="2228" t="s">
        <v>2221</v>
      </c>
      <c r="S88" s="2228">
        <v>72</v>
      </c>
      <c r="T88" s="1951">
        <v>49303156</v>
      </c>
      <c r="U88" s="2232">
        <v>0.5</v>
      </c>
      <c r="V88" s="2221"/>
      <c r="W88" s="2228" t="s">
        <v>1103</v>
      </c>
      <c r="X88" s="2228">
        <v>100</v>
      </c>
      <c r="Y88" s="2228"/>
      <c r="Z88" s="2101" t="s">
        <v>3660</v>
      </c>
      <c r="AA88" s="2101" t="s">
        <v>1099</v>
      </c>
      <c r="AB88" s="2235" t="s">
        <v>3661</v>
      </c>
      <c r="AC88" s="2228" t="s">
        <v>1096</v>
      </c>
      <c r="AD88" s="1937" t="s">
        <v>3662</v>
      </c>
      <c r="AE88" s="2228" t="s">
        <v>2230</v>
      </c>
      <c r="AF88" s="2234"/>
      <c r="AG88" s="2234" t="s">
        <v>1087</v>
      </c>
      <c r="AH88" s="2029"/>
      <c r="AI88" s="2047">
        <f>T88</f>
        <v>49303156</v>
      </c>
      <c r="AJ88" s="2076" cm="1">
        <f t="array" ref="AJ88">SUM(MID(0&amp;AI88,LARGE(INDEX(ISNUMBER(--MID(AI88,ROW($1:$127),1))*ROW($1:$127),),ROW($1:$127))+1,1)*10^ROW($1:$127)/10)</f>
        <v>49303156</v>
      </c>
      <c r="AK88" s="1953" t="str">
        <f>VLOOKUP($AJ88,'Item Master Data'!$A:$F,3,FALSE)</f>
        <v>Q.PEAK DUO XL G10 BFG</v>
      </c>
      <c r="AL88" s="1494">
        <f>VLOOKUP($AJ88,'Item Master Data'!$A:$F,6,FALSE)</f>
        <v>480</v>
      </c>
      <c r="AM88" s="1494">
        <f>F88/AN88</f>
        <v>15</v>
      </c>
      <c r="AN88" s="1494">
        <f>VLOOKUP(AJ88,'Item Master Data'!$A:$G,7,FALSE)</f>
        <v>29</v>
      </c>
      <c r="AO88" s="1494">
        <f>E88-AL88</f>
        <v>0</v>
      </c>
    </row>
    <row r="89" spans="1:42" s="1494" customFormat="1" ht="15" customHeight="1">
      <c r="A89" s="1550" t="s">
        <v>1091</v>
      </c>
      <c r="B89" s="2029">
        <v>101490</v>
      </c>
      <c r="C89" s="2029" t="s">
        <v>1128</v>
      </c>
      <c r="D89" s="2029" t="s">
        <v>2220</v>
      </c>
      <c r="E89" s="2029">
        <v>400</v>
      </c>
      <c r="F89" s="1950">
        <v>768</v>
      </c>
      <c r="G89" s="1833">
        <f>F89*E89</f>
        <v>307200</v>
      </c>
      <c r="H89" s="2108">
        <f>E89*F89/1000000</f>
        <v>0.30719999999999997</v>
      </c>
      <c r="I89" s="1837">
        <f>H89</f>
        <v>0.30719999999999997</v>
      </c>
      <c r="J89" s="2104"/>
      <c r="K89" s="2104"/>
      <c r="L89" s="2105"/>
      <c r="M89" s="1832">
        <f>SUM(I89:L89)</f>
        <v>0.30719999999999997</v>
      </c>
      <c r="N89" s="2030">
        <v>44663</v>
      </c>
      <c r="O89" s="2030">
        <v>44657</v>
      </c>
      <c r="P89" s="2030">
        <v>44663</v>
      </c>
      <c r="Q89" s="2030">
        <v>44663</v>
      </c>
      <c r="R89" s="2029" t="s">
        <v>1093</v>
      </c>
      <c r="S89" s="2029">
        <v>60</v>
      </c>
      <c r="T89" s="1951" t="s">
        <v>3269</v>
      </c>
      <c r="U89" s="2079">
        <v>0.57499999999999996</v>
      </c>
      <c r="V89" s="2029"/>
      <c r="W89" s="2029" t="s">
        <v>1103</v>
      </c>
      <c r="X89" s="2029">
        <v>100</v>
      </c>
      <c r="Y89" s="2029">
        <v>0</v>
      </c>
      <c r="Z89" s="2030" t="s">
        <v>1127</v>
      </c>
      <c r="AA89" s="2030" t="s">
        <v>1099</v>
      </c>
      <c r="AB89" s="1949">
        <v>92058</v>
      </c>
      <c r="AC89" s="2029" t="s">
        <v>1096</v>
      </c>
      <c r="AD89" s="1937" t="s">
        <v>1099</v>
      </c>
      <c r="AE89" s="2029" t="s">
        <v>2230</v>
      </c>
      <c r="AF89" s="2026" t="s">
        <v>1098</v>
      </c>
      <c r="AG89" s="2029" t="s">
        <v>1087</v>
      </c>
      <c r="AH89" s="2029" t="s">
        <v>1225</v>
      </c>
      <c r="AI89" s="2047" t="str">
        <f>T89</f>
        <v>30390456H</v>
      </c>
      <c r="AJ89" s="2076" cm="1">
        <f t="array" ref="AJ89">SUM(MID(0&amp;AI89,LARGE(INDEX(ISNUMBER(--MID(AI89,ROW($1:$127),1))*ROW($1:$127),),ROW($1:$127))+1,1)*10^ROW($1:$127)/10)</f>
        <v>30390456</v>
      </c>
      <c r="AK89" s="1953" t="str">
        <f>VLOOKUP($AJ89,'Item Master Data'!$A:$F,3,FALSE)</f>
        <v>Q.PEAK DUO BLK ML G10+</v>
      </c>
      <c r="AL89" s="1494">
        <f>VLOOKUP($AJ89,'Item Master Data'!$A:$F,6,FALSE)</f>
        <v>400</v>
      </c>
      <c r="AM89" s="1494">
        <f>F89/AN89</f>
        <v>24</v>
      </c>
      <c r="AN89" s="1494">
        <f>VLOOKUP(AJ89,'Item Master Data'!$A:$G,7,FALSE)</f>
        <v>32</v>
      </c>
      <c r="AO89" s="1494">
        <f>E89-AL89</f>
        <v>0</v>
      </c>
    </row>
    <row r="90" spans="1:42" s="1494" customFormat="1" ht="15" customHeight="1">
      <c r="A90" s="1550" t="s">
        <v>1091</v>
      </c>
      <c r="B90" s="2029">
        <v>101491</v>
      </c>
      <c r="C90" s="2029" t="s">
        <v>1128</v>
      </c>
      <c r="D90" s="2029" t="s">
        <v>2220</v>
      </c>
      <c r="E90" s="2029">
        <v>400</v>
      </c>
      <c r="F90" s="1950">
        <v>768</v>
      </c>
      <c r="G90" s="1833">
        <f>F90*E90</f>
        <v>307200</v>
      </c>
      <c r="H90" s="2108">
        <f>E90*F90/1000000</f>
        <v>0.30719999999999997</v>
      </c>
      <c r="I90" s="1837">
        <f>H90</f>
        <v>0.30719999999999997</v>
      </c>
      <c r="J90" s="2104"/>
      <c r="K90" s="2104"/>
      <c r="L90" s="2105"/>
      <c r="M90" s="1832">
        <f>SUM(I90:L90)</f>
        <v>0.30719999999999997</v>
      </c>
      <c r="N90" s="2030">
        <v>44670</v>
      </c>
      <c r="O90" s="2100" t="s">
        <v>4247</v>
      </c>
      <c r="P90" s="2030">
        <v>44670</v>
      </c>
      <c r="Q90" s="2030">
        <v>44670</v>
      </c>
      <c r="R90" s="2029" t="s">
        <v>1093</v>
      </c>
      <c r="S90" s="2029">
        <v>60</v>
      </c>
      <c r="T90" s="1951" t="s">
        <v>3371</v>
      </c>
      <c r="U90" s="2079">
        <v>0.57499999999999996</v>
      </c>
      <c r="V90" s="2029"/>
      <c r="W90" s="2029" t="s">
        <v>1103</v>
      </c>
      <c r="X90" s="2029">
        <v>100</v>
      </c>
      <c r="Y90" s="2029">
        <v>0</v>
      </c>
      <c r="Z90" s="2030" t="s">
        <v>1127</v>
      </c>
      <c r="AA90" s="2030" t="s">
        <v>1099</v>
      </c>
      <c r="AB90" s="1949">
        <v>92058</v>
      </c>
      <c r="AC90" s="2029" t="s">
        <v>1096</v>
      </c>
      <c r="AD90" s="1937" t="s">
        <v>1099</v>
      </c>
      <c r="AE90" s="2029" t="s">
        <v>2230</v>
      </c>
      <c r="AF90" s="2026"/>
      <c r="AG90" s="2029" t="s">
        <v>1087</v>
      </c>
      <c r="AH90" s="2029"/>
      <c r="AI90" s="2047" t="str">
        <f>T90</f>
        <v>30390156H</v>
      </c>
      <c r="AJ90" s="2076" cm="1">
        <f t="array" ref="AJ90">SUM(MID(0&amp;AI90,LARGE(INDEX(ISNUMBER(--MID(AI90,ROW($1:$127),1))*ROW($1:$127),),ROW($1:$127))+1,1)*10^ROW($1:$127)/10)</f>
        <v>30390156</v>
      </c>
      <c r="AK90" s="1953" t="str">
        <f>VLOOKUP($AJ90,'Item Master Data'!$A:$F,3,FALSE)</f>
        <v>Q.PEAK DUO BLK ML G10+</v>
      </c>
      <c r="AL90" s="1494">
        <f>VLOOKUP($AJ90,'Item Master Data'!$A:$F,6,FALSE)</f>
        <v>400</v>
      </c>
      <c r="AM90" s="1494">
        <f>F90/AN90</f>
        <v>24</v>
      </c>
      <c r="AN90" s="1494">
        <f>VLOOKUP(AJ90,'Item Master Data'!$A:$G,7,FALSE)</f>
        <v>32</v>
      </c>
      <c r="AO90" s="1494">
        <f>E90-AL90</f>
        <v>0</v>
      </c>
    </row>
    <row r="91" spans="1:42" s="1844" customFormat="1" ht="14.25" customHeight="1">
      <c r="A91" s="1411" t="s">
        <v>1091</v>
      </c>
      <c r="B91" s="1907" t="s">
        <v>197</v>
      </c>
      <c r="C91" s="1908"/>
      <c r="D91" s="1908"/>
      <c r="E91" s="1908"/>
      <c r="F91" s="1826">
        <f>SUBTOTAL(9,F3:F90)</f>
        <v>108853</v>
      </c>
      <c r="G91" s="1826">
        <f>SUBTOTAL(9,G3:G90)</f>
        <v>40335080</v>
      </c>
      <c r="H91" s="1827">
        <f>SUBTOTAL(9,H3:H90)</f>
        <v>40.335080000000033</v>
      </c>
      <c r="I91" s="1827">
        <f>SUBTOTAL(9,I3:I90)</f>
        <v>21.596800000000016</v>
      </c>
      <c r="J91" s="1827">
        <f>SUBTOTAL(9,J3:J90)</f>
        <v>8.1571999999999996</v>
      </c>
      <c r="K91" s="1827">
        <f>SUBTOTAL(9,K3:K90)</f>
        <v>9.9753200000000017</v>
      </c>
      <c r="L91" s="1827">
        <f>SUBTOTAL(9,L3:L90)</f>
        <v>0.60576000000000008</v>
      </c>
      <c r="M91" s="1827">
        <f>SUBTOTAL(9,M3:M90)</f>
        <v>40.335080000000033</v>
      </c>
      <c r="N91" s="1907" t="s">
        <v>1091</v>
      </c>
      <c r="O91" s="1908"/>
      <c r="P91" s="1908"/>
      <c r="Q91" s="1908"/>
      <c r="R91" s="1908"/>
      <c r="S91" s="1908"/>
      <c r="T91" s="1951"/>
      <c r="U91" s="1908"/>
      <c r="V91" s="1908"/>
      <c r="W91" s="1908"/>
      <c r="X91" s="1908"/>
      <c r="Y91" s="1908"/>
      <c r="Z91" s="1908"/>
      <c r="AA91" s="1908"/>
      <c r="AB91" s="1908"/>
      <c r="AC91" s="1908"/>
      <c r="AD91" s="1908"/>
      <c r="AE91" s="1908"/>
      <c r="AF91" s="1908"/>
      <c r="AG91" s="1908"/>
      <c r="AH91" s="1908"/>
      <c r="AI91" s="2047">
        <f>T91</f>
        <v>0</v>
      </c>
      <c r="AJ91" s="2076" cm="1">
        <f t="array" ref="AJ91">SUM(MID(0&amp;AI91,LARGE(INDEX(ISNUMBER(--MID(AI91,ROW($1:$127),1))*ROW($1:$127),),ROW($1:$127))+1,1)*10^ROW($1:$127)/10)</f>
        <v>0</v>
      </c>
      <c r="AK91" s="1953" t="e">
        <f>VLOOKUP($AJ91,'Item Master Data'!$A:$F,3,FALSE)</f>
        <v>#N/A</v>
      </c>
      <c r="AL91" s="1494" t="e">
        <f>VLOOKUP($AJ91,'Item Master Data'!$A:$F,6,FALSE)</f>
        <v>#N/A</v>
      </c>
      <c r="AM91" s="1494" t="e">
        <f>F91/AN91</f>
        <v>#N/A</v>
      </c>
      <c r="AN91" s="1494" t="e">
        <f>VLOOKUP(AJ91,'Item Master Data'!$A:$G,7,FALSE)</f>
        <v>#N/A</v>
      </c>
      <c r="AO91" s="1494" t="e">
        <f>E91-AL91</f>
        <v>#N/A</v>
      </c>
      <c r="AP91" s="1494"/>
    </row>
    <row r="92" spans="1:42" s="1494" customFormat="1" ht="12.75" customHeight="1">
      <c r="A92" s="2022" t="s">
        <v>1134</v>
      </c>
      <c r="B92" s="2029" t="s">
        <v>3663</v>
      </c>
      <c r="C92" s="2029" t="s">
        <v>3663</v>
      </c>
      <c r="D92" s="2029" t="s">
        <v>3663</v>
      </c>
      <c r="E92" s="2029" t="s">
        <v>3663</v>
      </c>
      <c r="F92" s="2029" t="s">
        <v>3663</v>
      </c>
      <c r="G92" s="1833"/>
      <c r="H92" s="1831"/>
      <c r="I92" s="1837"/>
      <c r="J92" s="2104"/>
      <c r="K92" s="2104"/>
      <c r="L92" s="1837"/>
      <c r="M92" s="1832"/>
      <c r="N92" s="2029" t="s">
        <v>3663</v>
      </c>
      <c r="O92" s="2029" t="s">
        <v>3663</v>
      </c>
      <c r="P92" s="2029" t="s">
        <v>3663</v>
      </c>
      <c r="Q92" s="2029" t="s">
        <v>3663</v>
      </c>
      <c r="R92" s="2029" t="s">
        <v>3663</v>
      </c>
      <c r="S92" s="2029" t="s">
        <v>3663</v>
      </c>
      <c r="T92" s="1951" t="s">
        <v>3663</v>
      </c>
      <c r="U92" s="2029" t="s">
        <v>3663</v>
      </c>
      <c r="V92" s="2029" t="s">
        <v>3663</v>
      </c>
      <c r="W92" s="2029" t="s">
        <v>3663</v>
      </c>
      <c r="X92" s="2029" t="s">
        <v>3663</v>
      </c>
      <c r="Y92" s="2029" t="s">
        <v>3663</v>
      </c>
      <c r="Z92" s="2029" t="s">
        <v>3663</v>
      </c>
      <c r="AA92" s="2029" t="s">
        <v>3663</v>
      </c>
      <c r="AB92" s="2029" t="s">
        <v>3663</v>
      </c>
      <c r="AC92" s="2029" t="s">
        <v>3663</v>
      </c>
      <c r="AD92" s="2029" t="s">
        <v>3663</v>
      </c>
      <c r="AE92" s="2029" t="s">
        <v>3663</v>
      </c>
      <c r="AF92" s="2029" t="s">
        <v>3663</v>
      </c>
      <c r="AG92" s="2029" t="s">
        <v>3663</v>
      </c>
      <c r="AH92" s="2029" t="s">
        <v>3663</v>
      </c>
      <c r="AI92" s="2029" t="s">
        <v>3663</v>
      </c>
      <c r="AJ92" s="2076"/>
      <c r="AK92" s="1953"/>
    </row>
    <row r="93" spans="1:42" s="1494" customFormat="1" ht="12.75" customHeight="1">
      <c r="A93" s="2022" t="s">
        <v>1134</v>
      </c>
      <c r="B93" s="2029" t="s">
        <v>3663</v>
      </c>
      <c r="C93" s="2029" t="s">
        <v>3663</v>
      </c>
      <c r="D93" s="2029" t="s">
        <v>3663</v>
      </c>
      <c r="E93" s="2029" t="s">
        <v>3663</v>
      </c>
      <c r="F93" s="2029" t="s">
        <v>3663</v>
      </c>
      <c r="G93" s="1833"/>
      <c r="H93" s="1831"/>
      <c r="I93" s="1837"/>
      <c r="J93" s="2104"/>
      <c r="K93" s="2104"/>
      <c r="L93" s="1837"/>
      <c r="M93" s="1832"/>
      <c r="N93" s="2029" t="s">
        <v>3663</v>
      </c>
      <c r="O93" s="2029" t="s">
        <v>3663</v>
      </c>
      <c r="P93" s="2029" t="s">
        <v>3663</v>
      </c>
      <c r="Q93" s="2029" t="s">
        <v>3663</v>
      </c>
      <c r="R93" s="2029" t="s">
        <v>3663</v>
      </c>
      <c r="S93" s="2029" t="s">
        <v>3663</v>
      </c>
      <c r="T93" s="1951" t="s">
        <v>3663</v>
      </c>
      <c r="U93" s="2029" t="s">
        <v>3663</v>
      </c>
      <c r="V93" s="2029" t="s">
        <v>3663</v>
      </c>
      <c r="W93" s="2029" t="s">
        <v>3663</v>
      </c>
      <c r="X93" s="2029" t="s">
        <v>3663</v>
      </c>
      <c r="Y93" s="2029" t="s">
        <v>3663</v>
      </c>
      <c r="Z93" s="2029" t="s">
        <v>3663</v>
      </c>
      <c r="AA93" s="2029" t="s">
        <v>3663</v>
      </c>
      <c r="AB93" s="2029" t="s">
        <v>3663</v>
      </c>
      <c r="AC93" s="2029" t="s">
        <v>3663</v>
      </c>
      <c r="AD93" s="2029" t="s">
        <v>3663</v>
      </c>
      <c r="AE93" s="2029" t="s">
        <v>3663</v>
      </c>
      <c r="AF93" s="2029" t="s">
        <v>3663</v>
      </c>
      <c r="AG93" s="2029" t="s">
        <v>3663</v>
      </c>
      <c r="AH93" s="2029" t="s">
        <v>3663</v>
      </c>
      <c r="AI93" s="2029" t="s">
        <v>3663</v>
      </c>
      <c r="AJ93" s="2076"/>
      <c r="AK93" s="1953"/>
    </row>
    <row r="94" spans="1:42" s="2020" customFormat="1" ht="14.25" customHeight="1">
      <c r="A94" s="1411" t="s">
        <v>1134</v>
      </c>
      <c r="B94" s="1907" t="s">
        <v>197</v>
      </c>
      <c r="C94" s="1908"/>
      <c r="D94" s="1908"/>
      <c r="E94" s="1908"/>
      <c r="F94" s="1826">
        <f>SUBTOTAL(9,F93:F93)</f>
        <v>0</v>
      </c>
      <c r="G94" s="1826">
        <f>SUBTOTAL(9,G93:G93)</f>
        <v>0</v>
      </c>
      <c r="H94" s="1827">
        <f>SUBTOTAL(9,H93:H93)</f>
        <v>0</v>
      </c>
      <c r="I94" s="1827">
        <f>SUBTOTAL(9,I93:I93)</f>
        <v>0</v>
      </c>
      <c r="J94" s="1827">
        <f>SUBTOTAL(9,J93:J93)</f>
        <v>0</v>
      </c>
      <c r="K94" s="1827">
        <f>SUBTOTAL(9,K93:K93)</f>
        <v>0</v>
      </c>
      <c r="L94" s="1827">
        <f>SUBTOTAL(9,L93:L93)</f>
        <v>0</v>
      </c>
      <c r="M94" s="1827">
        <f>SUBTOTAL(9,M93:M93)</f>
        <v>0</v>
      </c>
      <c r="N94" s="1907" t="s">
        <v>1135</v>
      </c>
      <c r="O94" s="1908"/>
      <c r="P94" s="1908"/>
      <c r="Q94" s="1908"/>
      <c r="R94" s="1908"/>
      <c r="S94" s="1908"/>
      <c r="T94" s="1951"/>
      <c r="U94" s="1908"/>
      <c r="V94" s="1908"/>
      <c r="W94" s="1908"/>
      <c r="X94" s="1908"/>
      <c r="Y94" s="1908"/>
      <c r="Z94" s="1908"/>
      <c r="AA94" s="1908"/>
      <c r="AB94" s="1908"/>
      <c r="AC94" s="1908"/>
      <c r="AD94" s="1908"/>
      <c r="AE94" s="1908"/>
      <c r="AF94" s="1908"/>
      <c r="AG94" s="1908"/>
      <c r="AH94" s="1908"/>
      <c r="AI94" s="2047">
        <f>T94</f>
        <v>0</v>
      </c>
      <c r="AJ94" s="2076" cm="1">
        <f t="array" ref="AJ94">SUM(MID(0&amp;AI94,LARGE(INDEX(ISNUMBER(--MID(AI94,ROW($1:$127),1))*ROW($1:$127),),ROW($1:$127))+1,1)*10^ROW($1:$127)/10)</f>
        <v>0</v>
      </c>
      <c r="AK94" s="1953" t="e">
        <f>VLOOKUP($AJ94,'Item Master Data'!$A:$F,3,FALSE)</f>
        <v>#N/A</v>
      </c>
      <c r="AL94" s="1494" t="e">
        <f>VLOOKUP($AJ94,'Item Master Data'!$A:$F,6,FALSE)</f>
        <v>#N/A</v>
      </c>
      <c r="AM94" s="1494" t="e">
        <f>F94/AN94</f>
        <v>#N/A</v>
      </c>
      <c r="AN94" s="1494" t="e">
        <f>VLOOKUP(AJ94,'Item Master Data'!$A:$G,7,FALSE)</f>
        <v>#N/A</v>
      </c>
      <c r="AO94" s="1494" t="e">
        <f>E94-AL94</f>
        <v>#N/A</v>
      </c>
      <c r="AP94" s="1494"/>
    </row>
    <row r="95" spans="1:42" s="1494" customFormat="1" ht="15" customHeight="1">
      <c r="A95" s="1550" t="s">
        <v>1154</v>
      </c>
      <c r="B95" s="1949" t="s">
        <v>3279</v>
      </c>
      <c r="C95" s="2029" t="s">
        <v>407</v>
      </c>
      <c r="D95" s="2029" t="s">
        <v>2220</v>
      </c>
      <c r="E95" s="2029">
        <v>400</v>
      </c>
      <c r="F95" s="2031">
        <v>7488</v>
      </c>
      <c r="G95" s="1833">
        <f>E95*F95</f>
        <v>2995200</v>
      </c>
      <c r="H95" s="1831">
        <f>E95*F95/1000000</f>
        <v>2.9952000000000001</v>
      </c>
      <c r="I95" s="1837">
        <f>H95</f>
        <v>2.9952000000000001</v>
      </c>
      <c r="J95" s="2104"/>
      <c r="K95" s="2104"/>
      <c r="L95" s="2105"/>
      <c r="M95" s="1832">
        <f>SUM(I95:L95)</f>
        <v>2.9952000000000001</v>
      </c>
      <c r="N95" s="2030">
        <v>44655</v>
      </c>
      <c r="O95" s="2030">
        <v>44620</v>
      </c>
      <c r="P95" s="2030">
        <v>44650</v>
      </c>
      <c r="Q95" s="2030">
        <v>44655</v>
      </c>
      <c r="R95" s="2029" t="s">
        <v>267</v>
      </c>
      <c r="S95" s="2029">
        <v>60</v>
      </c>
      <c r="T95" s="1951" t="s">
        <v>3269</v>
      </c>
      <c r="U95" s="2024">
        <v>0.48499999999999999</v>
      </c>
      <c r="V95" s="2029"/>
      <c r="W95" s="2029" t="s">
        <v>1094</v>
      </c>
      <c r="X95" s="2029"/>
      <c r="Y95" s="1949" t="s">
        <v>1157</v>
      </c>
      <c r="Z95" s="2029" t="s">
        <v>3307</v>
      </c>
      <c r="AA95" s="2027" t="s">
        <v>1158</v>
      </c>
      <c r="AB95" s="2029">
        <v>17402</v>
      </c>
      <c r="AC95" s="2029" t="s">
        <v>1096</v>
      </c>
      <c r="AD95" s="2029" t="s">
        <v>1099</v>
      </c>
      <c r="AE95" s="2029"/>
      <c r="AF95" s="1951" t="s">
        <v>1098</v>
      </c>
      <c r="AG95" s="1951" t="s">
        <v>1087</v>
      </c>
      <c r="AH95" s="1951"/>
      <c r="AI95" s="2047" t="str">
        <f>T95</f>
        <v>30390456H</v>
      </c>
      <c r="AJ95" s="2076" cm="1">
        <f t="array" ref="AJ95">SUM(MID(0&amp;AI95,LARGE(INDEX(ISNUMBER(--MID(AI95,ROW($1:$127),1))*ROW($1:$127),),ROW($1:$127))+1,1)*10^ROW($1:$127)/10)</f>
        <v>30390456</v>
      </c>
      <c r="AK95" s="1953" t="str">
        <f>VLOOKUP($AJ95,'Item Master Data'!$A:$F,3,FALSE)</f>
        <v>Q.PEAK DUO BLK ML G10+</v>
      </c>
      <c r="AL95" s="1494">
        <f>VLOOKUP($AJ95,'Item Master Data'!$A:$F,6,FALSE)</f>
        <v>400</v>
      </c>
      <c r="AM95" s="1494">
        <f>F95/AN95</f>
        <v>234</v>
      </c>
      <c r="AN95" s="1494">
        <f>VLOOKUP(AJ95,'Item Master Data'!$A:$G,7,FALSE)</f>
        <v>32</v>
      </c>
      <c r="AO95" s="1494">
        <f>E95-AL95</f>
        <v>0</v>
      </c>
    </row>
    <row r="96" spans="1:42" s="1494" customFormat="1" ht="15" customHeight="1">
      <c r="A96" s="1550" t="s">
        <v>1154</v>
      </c>
      <c r="B96" s="1949" t="s">
        <v>3377</v>
      </c>
      <c r="C96" s="2029" t="s">
        <v>407</v>
      </c>
      <c r="D96" s="2029" t="s">
        <v>2220</v>
      </c>
      <c r="E96" s="2029">
        <v>400</v>
      </c>
      <c r="F96" s="2031">
        <v>2496</v>
      </c>
      <c r="G96" s="1833">
        <f>E96*F96</f>
        <v>998400</v>
      </c>
      <c r="H96" s="1831">
        <f>E96*F96/1000000</f>
        <v>0.99839999999999995</v>
      </c>
      <c r="I96" s="1837">
        <f>H96</f>
        <v>0.99839999999999995</v>
      </c>
      <c r="J96" s="2104"/>
      <c r="K96" s="2104"/>
      <c r="L96" s="2105"/>
      <c r="M96" s="1832">
        <f>SUM(I96:L96)</f>
        <v>0.99839999999999995</v>
      </c>
      <c r="N96" s="2030">
        <v>44656</v>
      </c>
      <c r="O96" s="2030">
        <v>44628</v>
      </c>
      <c r="P96" s="2030">
        <v>44651</v>
      </c>
      <c r="Q96" s="2030">
        <v>44656</v>
      </c>
      <c r="R96" s="2029" t="s">
        <v>267</v>
      </c>
      <c r="S96" s="2029">
        <v>60</v>
      </c>
      <c r="T96" s="1951" t="s">
        <v>3269</v>
      </c>
      <c r="U96" s="2024">
        <v>0.48499999999999999</v>
      </c>
      <c r="V96" s="2029"/>
      <c r="W96" s="2029" t="s">
        <v>1094</v>
      </c>
      <c r="X96" s="2029"/>
      <c r="Y96" s="1949" t="s">
        <v>1157</v>
      </c>
      <c r="Z96" s="2029" t="s">
        <v>3172</v>
      </c>
      <c r="AA96" s="2027" t="s">
        <v>1175</v>
      </c>
      <c r="AB96" s="2029">
        <v>21075</v>
      </c>
      <c r="AC96" s="2029" t="s">
        <v>1096</v>
      </c>
      <c r="AD96" s="2029" t="s">
        <v>1099</v>
      </c>
      <c r="AE96" s="2029"/>
      <c r="AF96" s="1951" t="s">
        <v>1098</v>
      </c>
      <c r="AG96" s="1951" t="s">
        <v>1087</v>
      </c>
      <c r="AH96" s="1951"/>
      <c r="AI96" s="2047" t="str">
        <f>T96</f>
        <v>30390456H</v>
      </c>
      <c r="AJ96" s="2076" cm="1">
        <f t="array" ref="AJ96">SUM(MID(0&amp;AI96,LARGE(INDEX(ISNUMBER(--MID(AI96,ROW($1:$127),1))*ROW($1:$127),),ROW($1:$127))+1,1)*10^ROW($1:$127)/10)</f>
        <v>30390456</v>
      </c>
      <c r="AK96" s="1953" t="str">
        <f>VLOOKUP($AJ96,'Item Master Data'!$A:$F,3,FALSE)</f>
        <v>Q.PEAK DUO BLK ML G10+</v>
      </c>
      <c r="AL96" s="1494">
        <f>VLOOKUP($AJ96,'Item Master Data'!$A:$F,6,FALSE)</f>
        <v>400</v>
      </c>
      <c r="AM96" s="1494">
        <f>F96/AN96</f>
        <v>78</v>
      </c>
      <c r="AN96" s="1494">
        <f>VLOOKUP(AJ96,'Item Master Data'!$A:$G,7,FALSE)</f>
        <v>32</v>
      </c>
      <c r="AO96" s="1494">
        <f>E96-AL96</f>
        <v>0</v>
      </c>
    </row>
    <row r="97" spans="1:41" s="1494" customFormat="1" ht="15" customHeight="1">
      <c r="A97" s="1550" t="s">
        <v>1154</v>
      </c>
      <c r="B97" s="1949" t="s">
        <v>3378</v>
      </c>
      <c r="C97" s="2029" t="s">
        <v>407</v>
      </c>
      <c r="D97" s="2029" t="s">
        <v>2220</v>
      </c>
      <c r="E97" s="2029">
        <v>400</v>
      </c>
      <c r="F97" s="2031">
        <v>4992</v>
      </c>
      <c r="G97" s="1833">
        <f>E97*F97</f>
        <v>1996800</v>
      </c>
      <c r="H97" s="1831">
        <f>E97*F97/1000000</f>
        <v>1.9967999999999999</v>
      </c>
      <c r="I97" s="1837"/>
      <c r="J97" s="2104"/>
      <c r="K97" s="2104">
        <f>H97</f>
        <v>1.9967999999999999</v>
      </c>
      <c r="L97" s="2105"/>
      <c r="M97" s="1832">
        <f>SUM(I97:L97)</f>
        <v>1.9967999999999999</v>
      </c>
      <c r="N97" s="2112" t="s">
        <v>3376</v>
      </c>
      <c r="O97" s="2100" t="s">
        <v>4283</v>
      </c>
      <c r="P97" s="2030"/>
      <c r="Q97" s="2030"/>
      <c r="R97" s="2029" t="s">
        <v>267</v>
      </c>
      <c r="S97" s="2029">
        <v>60</v>
      </c>
      <c r="T97" s="1951" t="s">
        <v>3269</v>
      </c>
      <c r="U97" s="2024">
        <v>0.48499999999999999</v>
      </c>
      <c r="V97" s="2029" t="s">
        <v>3688</v>
      </c>
      <c r="W97" s="2029" t="s">
        <v>1094</v>
      </c>
      <c r="X97" s="2029"/>
      <c r="Y97" s="1949" t="s">
        <v>1157</v>
      </c>
      <c r="Z97" s="2029" t="s">
        <v>3172</v>
      </c>
      <c r="AA97" s="2027" t="s">
        <v>1175</v>
      </c>
      <c r="AB97" s="2029">
        <v>21075</v>
      </c>
      <c r="AC97" s="2029" t="s">
        <v>1096</v>
      </c>
      <c r="AD97" s="2029" t="s">
        <v>1099</v>
      </c>
      <c r="AE97" s="2029"/>
      <c r="AF97" s="1951" t="s">
        <v>1098</v>
      </c>
      <c r="AG97" s="1951" t="s">
        <v>1087</v>
      </c>
      <c r="AH97" s="1951"/>
      <c r="AI97" s="2047" t="str">
        <f>T97</f>
        <v>30390456H</v>
      </c>
      <c r="AJ97" s="2076" cm="1">
        <f t="array" ref="AJ97">SUM(MID(0&amp;AI97,LARGE(INDEX(ISNUMBER(--MID(AI97,ROW($1:$127),1))*ROW($1:$127),),ROW($1:$127))+1,1)*10^ROW($1:$127)/10)</f>
        <v>30390456</v>
      </c>
      <c r="AK97" s="1953" t="str">
        <f>VLOOKUP($AJ97,'Item Master Data'!$A:$F,3,FALSE)</f>
        <v>Q.PEAK DUO BLK ML G10+</v>
      </c>
      <c r="AL97" s="1494">
        <f>VLOOKUP($AJ97,'Item Master Data'!$A:$F,6,FALSE)</f>
        <v>400</v>
      </c>
      <c r="AM97" s="1494">
        <f>F97/AN97</f>
        <v>156</v>
      </c>
      <c r="AN97" s="1494">
        <f>VLOOKUP(AJ97,'Item Master Data'!$A:$G,7,FALSE)</f>
        <v>32</v>
      </c>
      <c r="AO97" s="1494">
        <f>E97-AL97</f>
        <v>0</v>
      </c>
    </row>
    <row r="98" spans="1:41" s="1494" customFormat="1" ht="15" customHeight="1">
      <c r="A98" s="1550" t="s">
        <v>1154</v>
      </c>
      <c r="B98" s="1949" t="s">
        <v>3280</v>
      </c>
      <c r="C98" s="2029" t="s">
        <v>407</v>
      </c>
      <c r="D98" s="2029" t="s">
        <v>1108</v>
      </c>
      <c r="E98" s="2029">
        <v>340</v>
      </c>
      <c r="F98" s="2031">
        <v>832</v>
      </c>
      <c r="G98" s="1833">
        <f>E98*F98</f>
        <v>282880</v>
      </c>
      <c r="H98" s="1831">
        <f>E98*F98/1000000</f>
        <v>0.28288000000000002</v>
      </c>
      <c r="I98" s="1837">
        <f>H98</f>
        <v>0.28288000000000002</v>
      </c>
      <c r="J98" s="1818"/>
      <c r="K98" s="2104"/>
      <c r="L98" s="2105"/>
      <c r="M98" s="1832">
        <f>SUM(I98:L98)</f>
        <v>0.28288000000000002</v>
      </c>
      <c r="N98" s="2030">
        <v>44652</v>
      </c>
      <c r="O98" s="2030">
        <v>44617</v>
      </c>
      <c r="P98" s="2030">
        <v>44635</v>
      </c>
      <c r="Q98" s="2030">
        <v>44652</v>
      </c>
      <c r="R98" s="2029" t="s">
        <v>267</v>
      </c>
      <c r="S98" s="2029">
        <v>60</v>
      </c>
      <c r="T98" s="1951" t="s">
        <v>3268</v>
      </c>
      <c r="U98" s="2024">
        <v>0.45</v>
      </c>
      <c r="V98" s="2029"/>
      <c r="W98" s="2029" t="s">
        <v>1094</v>
      </c>
      <c r="X98" s="2029"/>
      <c r="Y98" s="1949" t="s">
        <v>1157</v>
      </c>
      <c r="Z98" s="2029" t="s">
        <v>3307</v>
      </c>
      <c r="AA98" s="2027" t="s">
        <v>1158</v>
      </c>
      <c r="AB98" s="2029">
        <v>17402</v>
      </c>
      <c r="AC98" s="2029" t="s">
        <v>1096</v>
      </c>
      <c r="AD98" s="2029" t="s">
        <v>1187</v>
      </c>
      <c r="AE98" s="2029"/>
      <c r="AF98" s="1951" t="s">
        <v>1110</v>
      </c>
      <c r="AG98" s="1951" t="s">
        <v>1087</v>
      </c>
      <c r="AH98" s="1951"/>
      <c r="AI98" s="2047" t="str">
        <f>T98</f>
        <v>30376609H</v>
      </c>
      <c r="AJ98" s="2076" cm="1">
        <f t="array" ref="AJ98">SUM(MID(0&amp;AI98,LARGE(INDEX(ISNUMBER(--MID(AI98,ROW($1:$127),1))*ROW($1:$127),),ROW($1:$127))+1,1)*10^ROW($1:$127)/10)</f>
        <v>30376609</v>
      </c>
      <c r="AK98" s="1953" t="str">
        <f>VLOOKUP($AJ98,'Item Master Data'!$A:$F,3,FALSE)</f>
        <v>Q.PEAK DUO BLK G6+</v>
      </c>
      <c r="AL98" s="1494">
        <f>VLOOKUP($AJ98,'Item Master Data'!$A:$F,6,FALSE)</f>
        <v>340</v>
      </c>
      <c r="AM98" s="1494">
        <f>F98/AN98</f>
        <v>26</v>
      </c>
      <c r="AN98" s="1494">
        <f>VLOOKUP(AJ98,'Item Master Data'!$A:$G,7,FALSE)</f>
        <v>32</v>
      </c>
      <c r="AO98" s="1494">
        <f>E98-AL98</f>
        <v>0</v>
      </c>
    </row>
    <row r="99" spans="1:41" s="1494" customFormat="1" ht="15" customHeight="1">
      <c r="A99" s="1550" t="s">
        <v>1154</v>
      </c>
      <c r="B99" s="1949" t="s">
        <v>3664</v>
      </c>
      <c r="C99" s="2029" t="s">
        <v>407</v>
      </c>
      <c r="D99" s="2029" t="s">
        <v>1108</v>
      </c>
      <c r="E99" s="2029">
        <v>340</v>
      </c>
      <c r="F99" s="2031">
        <v>3328</v>
      </c>
      <c r="G99" s="1833">
        <f>E99*F99</f>
        <v>1131520</v>
      </c>
      <c r="H99" s="1831">
        <f>E99*F99/1000000</f>
        <v>1.1315200000000001</v>
      </c>
      <c r="I99" s="1837"/>
      <c r="J99" s="2104">
        <f>H99</f>
        <v>1.1315200000000001</v>
      </c>
      <c r="K99" s="2104"/>
      <c r="L99" s="2105"/>
      <c r="M99" s="1832">
        <f>SUM(I99:L99)</f>
        <v>1.1315200000000001</v>
      </c>
      <c r="N99" s="2030"/>
      <c r="O99" s="2100" t="s">
        <v>4314</v>
      </c>
      <c r="P99" s="2030">
        <v>44671</v>
      </c>
      <c r="Q99" s="2030">
        <v>44680</v>
      </c>
      <c r="R99" s="2029" t="s">
        <v>267</v>
      </c>
      <c r="S99" s="2029">
        <v>60</v>
      </c>
      <c r="T99" s="1951" t="s">
        <v>3305</v>
      </c>
      <c r="U99" s="2024">
        <v>0.45</v>
      </c>
      <c r="V99" s="2029"/>
      <c r="W99" s="2029" t="s">
        <v>1094</v>
      </c>
      <c r="X99" s="2029"/>
      <c r="Y99" s="1949" t="s">
        <v>1157</v>
      </c>
      <c r="Z99" s="2029" t="s">
        <v>2310</v>
      </c>
      <c r="AA99" s="2027" t="s">
        <v>1175</v>
      </c>
      <c r="AB99" s="2029">
        <v>21075</v>
      </c>
      <c r="AC99" s="2029" t="s">
        <v>1096</v>
      </c>
      <c r="AD99" s="2029" t="s">
        <v>1099</v>
      </c>
      <c r="AE99" s="2029"/>
      <c r="AF99" s="1951" t="s">
        <v>1110</v>
      </c>
      <c r="AG99" s="1951" t="s">
        <v>1087</v>
      </c>
      <c r="AH99" s="1951"/>
      <c r="AI99" s="2047" t="str">
        <f>T99</f>
        <v>30376909H</v>
      </c>
      <c r="AJ99" s="2076" cm="1">
        <f t="array" ref="AJ99">SUM(MID(0&amp;AI99,LARGE(INDEX(ISNUMBER(--MID(AI99,ROW($1:$127),1))*ROW($1:$127),),ROW($1:$127))+1,1)*10^ROW($1:$127)/10)</f>
        <v>30376909</v>
      </c>
      <c r="AK99" s="1953" t="str">
        <f>VLOOKUP($AJ99,'Item Master Data'!$A:$F,3,FALSE)</f>
        <v>Q.PEAK DUO BLK G6+</v>
      </c>
      <c r="AL99" s="1494">
        <f>VLOOKUP($AJ99,'Item Master Data'!$A:$F,6,FALSE)</f>
        <v>340</v>
      </c>
      <c r="AM99" s="1494">
        <f>F99/AN99</f>
        <v>104</v>
      </c>
      <c r="AN99" s="1494">
        <f>VLOOKUP(AJ99,'Item Master Data'!$A:$G,7,FALSE)</f>
        <v>32</v>
      </c>
      <c r="AO99" s="1494">
        <f>E99-AL99</f>
        <v>0</v>
      </c>
    </row>
    <row r="100" spans="1:41" s="1494" customFormat="1" ht="15" customHeight="1">
      <c r="A100" s="1550" t="s">
        <v>1154</v>
      </c>
      <c r="B100" s="1949" t="s">
        <v>3664</v>
      </c>
      <c r="C100" s="2029" t="s">
        <v>407</v>
      </c>
      <c r="D100" s="2029" t="s">
        <v>1108</v>
      </c>
      <c r="E100" s="2029">
        <v>340</v>
      </c>
      <c r="F100" s="2031">
        <f>5824-3328</f>
        <v>2496</v>
      </c>
      <c r="G100" s="1833">
        <f>E100*F100</f>
        <v>848640</v>
      </c>
      <c r="H100" s="1831">
        <f>E100*F100/1000000</f>
        <v>0.84863999999999995</v>
      </c>
      <c r="I100" s="1837"/>
      <c r="J100" s="2104">
        <f>H100</f>
        <v>0.84863999999999995</v>
      </c>
      <c r="K100" s="2104"/>
      <c r="L100" s="2105"/>
      <c r="M100" s="1832">
        <f>SUM(I100:L100)</f>
        <v>0.84863999999999995</v>
      </c>
      <c r="N100" s="2030"/>
      <c r="O100" s="2100" t="s">
        <v>4314</v>
      </c>
      <c r="P100" s="2030">
        <v>44672</v>
      </c>
      <c r="Q100" s="2030">
        <v>44678</v>
      </c>
      <c r="R100" s="2029" t="s">
        <v>267</v>
      </c>
      <c r="S100" s="2029">
        <v>60</v>
      </c>
      <c r="T100" s="1951" t="s">
        <v>3305</v>
      </c>
      <c r="U100" s="2024">
        <v>0.45</v>
      </c>
      <c r="V100" s="2029"/>
      <c r="W100" s="2029" t="s">
        <v>1094</v>
      </c>
      <c r="X100" s="2029"/>
      <c r="Y100" s="1949" t="s">
        <v>1157</v>
      </c>
      <c r="Z100" s="2029" t="s">
        <v>3307</v>
      </c>
      <c r="AA100" s="2027" t="s">
        <v>1158</v>
      </c>
      <c r="AB100" s="2029">
        <v>17402</v>
      </c>
      <c r="AC100" s="2029" t="s">
        <v>1096</v>
      </c>
      <c r="AD100" s="2029" t="s">
        <v>1099</v>
      </c>
      <c r="AE100" s="2029"/>
      <c r="AF100" s="1951" t="s">
        <v>1110</v>
      </c>
      <c r="AG100" s="1951" t="s">
        <v>1087</v>
      </c>
      <c r="AH100" s="1951"/>
      <c r="AI100" s="2047" t="str">
        <f>T100</f>
        <v>30376909H</v>
      </c>
      <c r="AJ100" s="2076" cm="1">
        <f t="array" ref="AJ100">SUM(MID(0&amp;AI100,LARGE(INDEX(ISNUMBER(--MID(AI100,ROW($1:$127),1))*ROW($1:$127),),ROW($1:$127))+1,1)*10^ROW($1:$127)/10)</f>
        <v>30376909</v>
      </c>
      <c r="AK100" s="1953" t="str">
        <f>VLOOKUP($AJ100,'Item Master Data'!$A:$F,3,FALSE)</f>
        <v>Q.PEAK DUO BLK G6+</v>
      </c>
      <c r="AL100" s="1494">
        <f>VLOOKUP($AJ100,'Item Master Data'!$A:$F,6,FALSE)</f>
        <v>340</v>
      </c>
      <c r="AM100" s="1494">
        <f>F100/AN100</f>
        <v>78</v>
      </c>
      <c r="AN100" s="1494">
        <f>VLOOKUP(AJ100,'Item Master Data'!$A:$G,7,FALSE)</f>
        <v>32</v>
      </c>
      <c r="AO100" s="1494">
        <f>E100-AL100</f>
        <v>0</v>
      </c>
    </row>
    <row r="101" spans="1:41" s="1494" customFormat="1" ht="15" customHeight="1">
      <c r="A101" s="1550" t="s">
        <v>1154</v>
      </c>
      <c r="B101" s="1949" t="s">
        <v>3665</v>
      </c>
      <c r="C101" s="2029" t="s">
        <v>407</v>
      </c>
      <c r="D101" s="2029" t="s">
        <v>1108</v>
      </c>
      <c r="E101" s="2029">
        <v>340</v>
      </c>
      <c r="F101" s="2031">
        <f>4992-1664</f>
        <v>3328</v>
      </c>
      <c r="G101" s="1833">
        <f>E101*F101</f>
        <v>1131520</v>
      </c>
      <c r="H101" s="1831">
        <f>E101*F101/1000000</f>
        <v>1.1315200000000001</v>
      </c>
      <c r="I101" s="1837"/>
      <c r="J101" s="2104">
        <f>H101</f>
        <v>1.1315200000000001</v>
      </c>
      <c r="K101" s="2104"/>
      <c r="L101" s="2105"/>
      <c r="M101" s="1832">
        <f>SUM(I101:L101)</f>
        <v>1.1315200000000001</v>
      </c>
      <c r="N101" s="2030"/>
      <c r="O101" s="2100" t="s">
        <v>4283</v>
      </c>
      <c r="P101" s="2030">
        <v>44673</v>
      </c>
      <c r="Q101" s="2030">
        <v>44678</v>
      </c>
      <c r="R101" s="2029" t="s">
        <v>267</v>
      </c>
      <c r="S101" s="2029">
        <v>60</v>
      </c>
      <c r="T101" s="1951" t="s">
        <v>3305</v>
      </c>
      <c r="U101" s="2024">
        <v>0.45</v>
      </c>
      <c r="V101" s="2029"/>
      <c r="W101" s="2029" t="s">
        <v>1094</v>
      </c>
      <c r="X101" s="2029"/>
      <c r="Y101" s="1949" t="s">
        <v>1157</v>
      </c>
      <c r="Z101" s="2029" t="s">
        <v>2310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1110</v>
      </c>
      <c r="AG101" s="1951" t="s">
        <v>1087</v>
      </c>
      <c r="AH101" s="1951"/>
      <c r="AI101" s="2047" t="str">
        <f>T101</f>
        <v>30376909H</v>
      </c>
      <c r="AJ101" s="2076" cm="1">
        <f t="array" ref="AJ101">SUM(MID(0&amp;AI101,LARGE(INDEX(ISNUMBER(--MID(AI101,ROW($1:$127),1))*ROW($1:$127),),ROW($1:$127))+1,1)*10^ROW($1:$127)/10)</f>
        <v>30376909</v>
      </c>
      <c r="AK101" s="1953" t="str">
        <f>VLOOKUP($AJ101,'Item Master Data'!$A:$F,3,FALSE)</f>
        <v>Q.PEAK DUO BLK G6+</v>
      </c>
      <c r="AL101" s="1494">
        <f>VLOOKUP($AJ101,'Item Master Data'!$A:$F,6,FALSE)</f>
        <v>340</v>
      </c>
      <c r="AM101" s="1494">
        <f>F101/AN101</f>
        <v>104</v>
      </c>
      <c r="AN101" s="1494">
        <f>VLOOKUP(AJ101,'Item Master Data'!$A:$G,7,FALSE)</f>
        <v>32</v>
      </c>
      <c r="AO101" s="1494">
        <f>E101-AL101</f>
        <v>0</v>
      </c>
    </row>
    <row r="102" spans="1:41" s="1494" customFormat="1" ht="15" customHeight="1">
      <c r="A102" s="1872" t="s">
        <v>1154</v>
      </c>
      <c r="B102" s="1949" t="s">
        <v>3667</v>
      </c>
      <c r="C102" s="2029" t="s">
        <v>407</v>
      </c>
      <c r="D102" s="2029" t="s">
        <v>2220</v>
      </c>
      <c r="E102" s="2029">
        <v>400</v>
      </c>
      <c r="F102" s="2031">
        <v>6656</v>
      </c>
      <c r="G102" s="1833">
        <f>E102*F102</f>
        <v>2662400</v>
      </c>
      <c r="H102" s="1831">
        <f>E102*F102/1000000</f>
        <v>2.6623999999999999</v>
      </c>
      <c r="I102" s="1837"/>
      <c r="J102" s="2104"/>
      <c r="K102" s="2104">
        <f>H102</f>
        <v>2.6623999999999999</v>
      </c>
      <c r="L102" s="2105"/>
      <c r="M102" s="1832">
        <f>SUM(I102:L102)</f>
        <v>2.6623999999999999</v>
      </c>
      <c r="N102" s="2021"/>
      <c r="O102" s="2100" t="s">
        <v>4283</v>
      </c>
      <c r="P102" s="2030"/>
      <c r="Q102" s="2030"/>
      <c r="R102" s="2029" t="s">
        <v>267</v>
      </c>
      <c r="S102" s="2029">
        <v>60</v>
      </c>
      <c r="T102" s="1951">
        <v>49401140</v>
      </c>
      <c r="U102" s="2024">
        <v>0.47</v>
      </c>
      <c r="V102" s="2029"/>
      <c r="W102" s="2029" t="s">
        <v>1094</v>
      </c>
      <c r="X102" s="2029"/>
      <c r="Y102" s="1949" t="s">
        <v>1157</v>
      </c>
      <c r="Z102" s="2029" t="s">
        <v>2310</v>
      </c>
      <c r="AA102" s="2027" t="s">
        <v>1175</v>
      </c>
      <c r="AB102" s="2029">
        <v>21075</v>
      </c>
      <c r="AC102" s="2029" t="s">
        <v>1096</v>
      </c>
      <c r="AD102" s="2029"/>
      <c r="AE102" s="2029"/>
      <c r="AF102" s="1951"/>
      <c r="AG102" s="1951" t="s">
        <v>1087</v>
      </c>
      <c r="AH102" s="2029"/>
      <c r="AI102" s="2047">
        <f>T102</f>
        <v>49401140</v>
      </c>
      <c r="AJ102" s="2076" cm="1">
        <f t="array" ref="AJ102">SUM(MID(0&amp;AI102,LARGE(INDEX(ISNUMBER(--MID(AI102,ROW($1:$127),1))*ROW($1:$127),),ROW($1:$127))+1,1)*10^ROW($1:$127)/10)</f>
        <v>49401140</v>
      </c>
      <c r="AK102" s="1953" t="str">
        <f>VLOOKUP($AJ102,'Item Master Data'!$A:$F,3,FALSE)</f>
        <v>Q.PEAK DUO BLK ML G10.a+</v>
      </c>
      <c r="AL102" s="1494">
        <f>VLOOKUP($AJ102,'Item Master Data'!$A:$F,6,FALSE)</f>
        <v>400</v>
      </c>
      <c r="AM102" s="1494">
        <f>F102/AN102</f>
        <v>208</v>
      </c>
      <c r="AN102" s="1494">
        <f>VLOOKUP(AJ102,'Item Master Data'!$A:$G,7,FALSE)</f>
        <v>32</v>
      </c>
      <c r="AO102" s="1494">
        <f>E102-AL102</f>
        <v>0</v>
      </c>
    </row>
    <row r="103" spans="1:41" s="1494" customFormat="1" ht="15" customHeight="1">
      <c r="A103" s="1872" t="s">
        <v>1154</v>
      </c>
      <c r="B103" s="1949" t="s">
        <v>3668</v>
      </c>
      <c r="C103" s="2029" t="s">
        <v>407</v>
      </c>
      <c r="D103" s="2029" t="s">
        <v>2220</v>
      </c>
      <c r="E103" s="2029">
        <v>400</v>
      </c>
      <c r="F103" s="2031">
        <v>6656</v>
      </c>
      <c r="G103" s="1833">
        <f>E103*F103</f>
        <v>2662400</v>
      </c>
      <c r="H103" s="1831">
        <f>E103*F103/1000000</f>
        <v>2.6623999999999999</v>
      </c>
      <c r="I103" s="1837"/>
      <c r="J103" s="2104">
        <f>H103</f>
        <v>2.6623999999999999</v>
      </c>
      <c r="K103" s="2104"/>
      <c r="L103" s="2105"/>
      <c r="M103" s="1832">
        <f>SUM(I103:L103)</f>
        <v>2.6623999999999999</v>
      </c>
      <c r="N103" s="2030"/>
      <c r="O103" s="2100" t="s">
        <v>4283</v>
      </c>
      <c r="P103" s="2030">
        <v>44672</v>
      </c>
      <c r="Q103" s="2030">
        <v>44678</v>
      </c>
      <c r="R103" s="2029" t="s">
        <v>267</v>
      </c>
      <c r="S103" s="2029">
        <v>60</v>
      </c>
      <c r="T103" s="1951" t="s">
        <v>3269</v>
      </c>
      <c r="U103" s="2024">
        <v>0.47</v>
      </c>
      <c r="V103" s="2029"/>
      <c r="W103" s="2029" t="s">
        <v>1094</v>
      </c>
      <c r="X103" s="2029"/>
      <c r="Y103" s="1949" t="s">
        <v>1157</v>
      </c>
      <c r="Z103" s="2029" t="s">
        <v>2310</v>
      </c>
      <c r="AA103" s="2027" t="s">
        <v>1175</v>
      </c>
      <c r="AB103" s="2029">
        <v>21075</v>
      </c>
      <c r="AC103" s="2029" t="s">
        <v>1096</v>
      </c>
      <c r="AD103" s="2029" t="s">
        <v>1099</v>
      </c>
      <c r="AE103" s="2029"/>
      <c r="AF103" s="1951"/>
      <c r="AG103" s="1951" t="s">
        <v>1087</v>
      </c>
      <c r="AH103" s="2029"/>
      <c r="AI103" s="2047" t="str">
        <f>T103</f>
        <v>30390456H</v>
      </c>
      <c r="AJ103" s="2076" cm="1">
        <f t="array" ref="AJ103">SUM(MID(0&amp;AI103,LARGE(INDEX(ISNUMBER(--MID(AI103,ROW($1:$127),1))*ROW($1:$127),),ROW($1:$127))+1,1)*10^ROW($1:$127)/10)</f>
        <v>30390456</v>
      </c>
      <c r="AK103" s="1953" t="str">
        <f>VLOOKUP($AJ103,'Item Master Data'!$A:$F,3,FALSE)</f>
        <v>Q.PEAK DUO BLK ML G10+</v>
      </c>
      <c r="AL103" s="1494">
        <f>VLOOKUP($AJ103,'Item Master Data'!$A:$F,6,FALSE)</f>
        <v>400</v>
      </c>
      <c r="AM103" s="1494">
        <f>F103/AN103</f>
        <v>208</v>
      </c>
      <c r="AN103" s="1494">
        <f>VLOOKUP(AJ103,'Item Master Data'!$A:$G,7,FALSE)</f>
        <v>32</v>
      </c>
      <c r="AO103" s="1494">
        <f>E103-AL103</f>
        <v>0</v>
      </c>
    </row>
    <row r="104" spans="1:41" s="1494" customFormat="1" ht="15" customHeight="1">
      <c r="A104" s="1872" t="s">
        <v>1154</v>
      </c>
      <c r="B104" s="1949" t="s">
        <v>3669</v>
      </c>
      <c r="C104" s="2029" t="s">
        <v>407</v>
      </c>
      <c r="D104" s="2029" t="s">
        <v>1108</v>
      </c>
      <c r="E104" s="2029">
        <v>340</v>
      </c>
      <c r="F104" s="2031">
        <v>4992</v>
      </c>
      <c r="G104" s="1833">
        <f>E104*F104</f>
        <v>1697280</v>
      </c>
      <c r="H104" s="1831">
        <f>E104*F104/1000000</f>
        <v>1.6972799999999999</v>
      </c>
      <c r="I104" s="1837"/>
      <c r="J104" s="2104">
        <f>H104</f>
        <v>1.6972799999999999</v>
      </c>
      <c r="K104" s="2104"/>
      <c r="L104" s="2105"/>
      <c r="M104" s="1832">
        <f>SUM(I104:L104)</f>
        <v>1.6972799999999999</v>
      </c>
      <c r="N104" s="2030"/>
      <c r="O104" s="2100" t="s">
        <v>4283</v>
      </c>
      <c r="P104" s="2030">
        <v>44679</v>
      </c>
      <c r="Q104" s="2030">
        <v>44680</v>
      </c>
      <c r="R104" s="2029" t="s">
        <v>267</v>
      </c>
      <c r="S104" s="2029">
        <v>60</v>
      </c>
      <c r="T104" s="1951" t="s">
        <v>2234</v>
      </c>
      <c r="U104" s="2024">
        <v>0.45</v>
      </c>
      <c r="V104" s="2029" t="s">
        <v>3688</v>
      </c>
      <c r="W104" s="2029" t="s">
        <v>1094</v>
      </c>
      <c r="X104" s="2029"/>
      <c r="Y104" s="1949" t="s">
        <v>1157</v>
      </c>
      <c r="Z104" s="2029" t="s">
        <v>1159</v>
      </c>
      <c r="AA104" s="2027" t="s">
        <v>1099</v>
      </c>
      <c r="AB104" s="2029">
        <v>91730</v>
      </c>
      <c r="AC104" s="2029" t="s">
        <v>1096</v>
      </c>
      <c r="AD104" s="2029" t="s">
        <v>1099</v>
      </c>
      <c r="AE104" s="2029"/>
      <c r="AF104" s="1951" t="s">
        <v>1110</v>
      </c>
      <c r="AG104" s="1951" t="s">
        <v>1087</v>
      </c>
      <c r="AH104" s="2029"/>
      <c r="AI104" s="2047" t="str">
        <f>T104</f>
        <v>30376609F</v>
      </c>
      <c r="AJ104" s="2076" cm="1">
        <f t="array" ref="AJ104">SUM(MID(0&amp;AI104,LARGE(INDEX(ISNUMBER(--MID(AI104,ROW($1:$127),1))*ROW($1:$127),),ROW($1:$127))+1,1)*10^ROW($1:$127)/10)</f>
        <v>30376609</v>
      </c>
      <c r="AK104" s="1953" t="str">
        <f>VLOOKUP($AJ104,'Item Master Data'!$A:$F,3,FALSE)</f>
        <v>Q.PEAK DUO BLK G6+</v>
      </c>
      <c r="AL104" s="1494">
        <f>VLOOKUP($AJ104,'Item Master Data'!$A:$F,6,FALSE)</f>
        <v>340</v>
      </c>
      <c r="AM104" s="1494">
        <f>F104/AN104</f>
        <v>156</v>
      </c>
      <c r="AN104" s="1494">
        <f>VLOOKUP(AJ104,'Item Master Data'!$A:$G,7,FALSE)</f>
        <v>32</v>
      </c>
      <c r="AO104" s="1494">
        <f>E104-AL104</f>
        <v>0</v>
      </c>
    </row>
    <row r="105" spans="1:41" s="1494" customFormat="1" ht="15" customHeight="1">
      <c r="A105" s="1550" t="s">
        <v>1154</v>
      </c>
      <c r="B105" s="1949" t="s">
        <v>3281</v>
      </c>
      <c r="C105" s="2029" t="s">
        <v>407</v>
      </c>
      <c r="D105" s="2029" t="s">
        <v>2552</v>
      </c>
      <c r="E105" s="2029">
        <v>350</v>
      </c>
      <c r="F105" s="2031">
        <v>2496</v>
      </c>
      <c r="G105" s="1833">
        <f>E105*F105</f>
        <v>873600</v>
      </c>
      <c r="H105" s="1831">
        <f>E105*F105/1000000</f>
        <v>0.87360000000000004</v>
      </c>
      <c r="I105" s="1837">
        <f>H105</f>
        <v>0.87360000000000004</v>
      </c>
      <c r="J105" s="1818"/>
      <c r="K105" s="2104"/>
      <c r="L105" s="2105"/>
      <c r="M105" s="1832">
        <f>SUM(I105:L105)</f>
        <v>0.87360000000000004</v>
      </c>
      <c r="N105" s="2030" t="s">
        <v>4292</v>
      </c>
      <c r="O105" s="2030">
        <v>44616</v>
      </c>
      <c r="P105" s="2030">
        <v>44635</v>
      </c>
      <c r="Q105" s="2030">
        <v>44644</v>
      </c>
      <c r="R105" s="2029" t="s">
        <v>267</v>
      </c>
      <c r="S105" s="2029">
        <v>60</v>
      </c>
      <c r="T105" s="1951" t="s">
        <v>3306</v>
      </c>
      <c r="U105" s="2024">
        <v>0.45</v>
      </c>
      <c r="V105" s="2029"/>
      <c r="W105" s="2029" t="s">
        <v>1094</v>
      </c>
      <c r="X105" s="2029"/>
      <c r="Y105" s="1949" t="s">
        <v>1157</v>
      </c>
      <c r="Z105" s="2029" t="s">
        <v>1159</v>
      </c>
      <c r="AA105" s="2027" t="s">
        <v>1099</v>
      </c>
      <c r="AB105" s="2029">
        <v>91730</v>
      </c>
      <c r="AC105" s="2029" t="s">
        <v>1096</v>
      </c>
      <c r="AD105" s="2029" t="s">
        <v>1187</v>
      </c>
      <c r="AE105" s="2029"/>
      <c r="AF105" s="1951" t="s">
        <v>1110</v>
      </c>
      <c r="AG105" s="1951" t="s">
        <v>1087</v>
      </c>
      <c r="AH105" s="1951" t="s">
        <v>2245</v>
      </c>
      <c r="AI105" s="2047" t="str">
        <f>T105</f>
        <v>30372211H</v>
      </c>
      <c r="AJ105" s="2076" cm="1">
        <f t="array" ref="AJ105">SUM(MID(0&amp;AI105,LARGE(INDEX(ISNUMBER(--MID(AI105,ROW($1:$127),1))*ROW($1:$127),),ROW($1:$127))+1,1)*10^ROW($1:$127)/10)</f>
        <v>30372211</v>
      </c>
      <c r="AK105" s="1953" t="str">
        <f>VLOOKUP($AJ105,'Item Master Data'!$A:$F,3,FALSE)</f>
        <v>Q.PEAK DUO G6+</v>
      </c>
      <c r="AL105" s="1494">
        <f>VLOOKUP($AJ105,'Item Master Data'!$A:$F,6,FALSE)</f>
        <v>350</v>
      </c>
      <c r="AM105" s="1494">
        <f>F105/AN105</f>
        <v>78</v>
      </c>
      <c r="AN105" s="1494">
        <f>VLOOKUP(AJ105,'Item Master Data'!$A:$G,7,FALSE)</f>
        <v>32</v>
      </c>
      <c r="AO105" s="1494">
        <f>E105-AL105</f>
        <v>0</v>
      </c>
    </row>
    <row r="106" spans="1:41" s="1494" customFormat="1" ht="15" customHeight="1">
      <c r="A106" s="1550" t="s">
        <v>1154</v>
      </c>
      <c r="B106" s="1949" t="s">
        <v>3281</v>
      </c>
      <c r="C106" s="2029" t="s">
        <v>407</v>
      </c>
      <c r="D106" s="2029" t="s">
        <v>2552</v>
      </c>
      <c r="E106" s="2029">
        <v>350</v>
      </c>
      <c r="F106" s="2031">
        <v>3264</v>
      </c>
      <c r="G106" s="1833">
        <f>E106*F106</f>
        <v>1142400</v>
      </c>
      <c r="H106" s="1831">
        <f>E106*F106/1000000</f>
        <v>1.1424000000000001</v>
      </c>
      <c r="I106" s="1837">
        <f>H106</f>
        <v>1.1424000000000001</v>
      </c>
      <c r="J106" s="1818"/>
      <c r="K106" s="2104"/>
      <c r="L106" s="2105"/>
      <c r="M106" s="1832">
        <f>SUM(I106:L106)</f>
        <v>1.1424000000000001</v>
      </c>
      <c r="N106" s="2030" t="s">
        <v>4292</v>
      </c>
      <c r="O106" s="2030">
        <v>44616</v>
      </c>
      <c r="P106" s="2030">
        <v>44635</v>
      </c>
      <c r="Q106" s="2030">
        <v>44644</v>
      </c>
      <c r="R106" s="2029" t="s">
        <v>267</v>
      </c>
      <c r="S106" s="2029">
        <v>60</v>
      </c>
      <c r="T106" s="1951" t="s">
        <v>3304</v>
      </c>
      <c r="U106" s="2024">
        <v>0.45</v>
      </c>
      <c r="V106" s="2029"/>
      <c r="W106" s="2029" t="s">
        <v>1094</v>
      </c>
      <c r="X106" s="2029"/>
      <c r="Y106" s="1949" t="s">
        <v>1157</v>
      </c>
      <c r="Z106" s="2029" t="s">
        <v>1159</v>
      </c>
      <c r="AA106" s="2027" t="s">
        <v>1099</v>
      </c>
      <c r="AB106" s="2029">
        <v>91730</v>
      </c>
      <c r="AC106" s="2029" t="s">
        <v>1096</v>
      </c>
      <c r="AD106" s="2029" t="s">
        <v>1187</v>
      </c>
      <c r="AE106" s="2029"/>
      <c r="AF106" s="1951" t="s">
        <v>1110</v>
      </c>
      <c r="AG106" s="1951" t="s">
        <v>1087</v>
      </c>
      <c r="AH106" s="1951" t="s">
        <v>2245</v>
      </c>
      <c r="AI106" s="2047" t="str">
        <f>T106</f>
        <v>30371611H</v>
      </c>
      <c r="AJ106" s="2076" cm="1">
        <f t="array" ref="AJ106">SUM(MID(0&amp;AI106,LARGE(INDEX(ISNUMBER(--MID(AI106,ROW($1:$127),1))*ROW($1:$127),),ROW($1:$127))+1,1)*10^ROW($1:$127)/10)</f>
        <v>30371611</v>
      </c>
      <c r="AK106" s="1953" t="str">
        <f>VLOOKUP($AJ106,'Item Master Data'!$A:$F,3,FALSE)</f>
        <v>Q.PEAK DUO G6+</v>
      </c>
      <c r="AL106" s="1494">
        <f>VLOOKUP($AJ106,'Item Master Data'!$A:$F,6,FALSE)</f>
        <v>350</v>
      </c>
      <c r="AM106" s="1494">
        <f>F106/AN106</f>
        <v>102</v>
      </c>
      <c r="AN106" s="1494">
        <f>VLOOKUP(AJ106,'Item Master Data'!$A:$G,7,FALSE)</f>
        <v>32</v>
      </c>
      <c r="AO106" s="1494">
        <f>E106-AL106</f>
        <v>0</v>
      </c>
    </row>
    <row r="107" spans="1:41" s="1494" customFormat="1" ht="15" customHeight="1">
      <c r="A107" s="1872" t="s">
        <v>1154</v>
      </c>
      <c r="B107" s="1949" t="s">
        <v>3281</v>
      </c>
      <c r="C107" s="2029" t="s">
        <v>407</v>
      </c>
      <c r="D107" s="2029" t="s">
        <v>2552</v>
      </c>
      <c r="E107" s="2029">
        <v>350</v>
      </c>
      <c r="F107" s="2031">
        <v>64</v>
      </c>
      <c r="G107" s="1833">
        <f>E107*F107</f>
        <v>22400</v>
      </c>
      <c r="H107" s="1831">
        <f>E107*F107/1000000</f>
        <v>2.24E-2</v>
      </c>
      <c r="I107" s="1837"/>
      <c r="J107" s="2104">
        <f>H107</f>
        <v>2.24E-2</v>
      </c>
      <c r="K107" s="2104"/>
      <c r="L107" s="2105"/>
      <c r="M107" s="1832">
        <f>SUM(I107:L107)</f>
        <v>2.24E-2</v>
      </c>
      <c r="N107" s="2021"/>
      <c r="O107" s="2030">
        <v>44616</v>
      </c>
      <c r="P107" s="2030">
        <v>44650</v>
      </c>
      <c r="Q107" s="2030">
        <v>44657</v>
      </c>
      <c r="R107" s="2029" t="s">
        <v>267</v>
      </c>
      <c r="S107" s="2029">
        <v>60</v>
      </c>
      <c r="T107" s="1951" t="s">
        <v>3304</v>
      </c>
      <c r="U107" s="2024">
        <v>0.45</v>
      </c>
      <c r="V107" s="2029" t="s">
        <v>3689</v>
      </c>
      <c r="W107" s="2029" t="s">
        <v>1094</v>
      </c>
      <c r="X107" s="2029"/>
      <c r="Y107" s="1949" t="s">
        <v>1157</v>
      </c>
      <c r="Z107" s="2029" t="s">
        <v>1159</v>
      </c>
      <c r="AA107" s="2027" t="s">
        <v>1099</v>
      </c>
      <c r="AB107" s="2029">
        <v>91730</v>
      </c>
      <c r="AC107" s="2029" t="s">
        <v>1096</v>
      </c>
      <c r="AD107" s="2029" t="s">
        <v>1187</v>
      </c>
      <c r="AE107" s="2029"/>
      <c r="AF107" s="1951" t="s">
        <v>1110</v>
      </c>
      <c r="AG107" s="1951" t="s">
        <v>1087</v>
      </c>
      <c r="AH107" s="2029" t="s">
        <v>3208</v>
      </c>
      <c r="AI107" s="2047" t="str">
        <f>T107</f>
        <v>30371611H</v>
      </c>
      <c r="AJ107" s="2076" cm="1">
        <f t="array" ref="AJ107">SUM(MID(0&amp;AI107,LARGE(INDEX(ISNUMBER(--MID(AI107,ROW($1:$127),1))*ROW($1:$127),),ROW($1:$127))+1,1)*10^ROW($1:$127)/10)</f>
        <v>30371611</v>
      </c>
      <c r="AK107" s="1953" t="str">
        <f>VLOOKUP($AJ107,'Item Master Data'!$A:$F,3,FALSE)</f>
        <v>Q.PEAK DUO G6+</v>
      </c>
      <c r="AL107" s="1494">
        <f>VLOOKUP($AJ107,'Item Master Data'!$A:$F,6,FALSE)</f>
        <v>350</v>
      </c>
      <c r="AM107" s="1494">
        <f>F107/AN107</f>
        <v>2</v>
      </c>
      <c r="AN107" s="1494">
        <f>VLOOKUP(AJ107,'Item Master Data'!$A:$G,7,FALSE)</f>
        <v>32</v>
      </c>
      <c r="AO107" s="1494">
        <f>E107-AL107</f>
        <v>0</v>
      </c>
    </row>
    <row r="108" spans="1:41" s="1494" customFormat="1" ht="15" customHeight="1">
      <c r="A108" s="1872" t="s">
        <v>1154</v>
      </c>
      <c r="B108" s="1949" t="s">
        <v>3282</v>
      </c>
      <c r="C108" s="2029" t="s">
        <v>407</v>
      </c>
      <c r="D108" s="2029" t="s">
        <v>2552</v>
      </c>
      <c r="E108" s="2029">
        <v>350</v>
      </c>
      <c r="F108" s="2031">
        <f>3328-1664</f>
        <v>1664</v>
      </c>
      <c r="G108" s="1833">
        <f>E108*F108</f>
        <v>582400</v>
      </c>
      <c r="H108" s="1831">
        <f>E108*F108/1000000</f>
        <v>0.58240000000000003</v>
      </c>
      <c r="I108" s="1837"/>
      <c r="J108" s="2104">
        <f>H108</f>
        <v>0.58240000000000003</v>
      </c>
      <c r="K108" s="2104"/>
      <c r="L108" s="2105"/>
      <c r="M108" s="1832">
        <f>SUM(I108:L108)</f>
        <v>0.58240000000000003</v>
      </c>
      <c r="N108" s="2030"/>
      <c r="O108" s="2030">
        <v>44628</v>
      </c>
      <c r="P108" s="2030">
        <v>44676</v>
      </c>
      <c r="Q108" s="2030">
        <v>44676</v>
      </c>
      <c r="R108" s="2029" t="s">
        <v>267</v>
      </c>
      <c r="S108" s="2029">
        <v>60</v>
      </c>
      <c r="T108" s="1951" t="s">
        <v>3304</v>
      </c>
      <c r="U108" s="2024">
        <v>0.45</v>
      </c>
      <c r="V108" s="2029"/>
      <c r="W108" s="2029" t="s">
        <v>1094</v>
      </c>
      <c r="X108" s="2029"/>
      <c r="Y108" s="1949" t="s">
        <v>1157</v>
      </c>
      <c r="Z108" s="2029" t="s">
        <v>1159</v>
      </c>
      <c r="AA108" s="2027" t="s">
        <v>1099</v>
      </c>
      <c r="AB108" s="2029">
        <v>91730</v>
      </c>
      <c r="AC108" s="2029" t="s">
        <v>1096</v>
      </c>
      <c r="AD108" s="2029" t="s">
        <v>1099</v>
      </c>
      <c r="AE108" s="2029"/>
      <c r="AF108" s="1951" t="s">
        <v>1110</v>
      </c>
      <c r="AG108" s="1951" t="s">
        <v>1087</v>
      </c>
      <c r="AH108" s="2029" t="s">
        <v>3208</v>
      </c>
      <c r="AI108" s="2047" t="str">
        <f>T108</f>
        <v>30371611H</v>
      </c>
      <c r="AJ108" s="2076" cm="1">
        <f t="array" ref="AJ108">SUM(MID(0&amp;AI108,LARGE(INDEX(ISNUMBER(--MID(AI108,ROW($1:$127),1))*ROW($1:$127),),ROW($1:$127))+1,1)*10^ROW($1:$127)/10)</f>
        <v>30371611</v>
      </c>
      <c r="AK108" s="1953" t="str">
        <f>VLOOKUP($AJ108,'Item Master Data'!$A:$F,3,FALSE)</f>
        <v>Q.PEAK DUO G6+</v>
      </c>
      <c r="AL108" s="1494">
        <f>VLOOKUP($AJ108,'Item Master Data'!$A:$F,6,FALSE)</f>
        <v>350</v>
      </c>
      <c r="AM108" s="1494">
        <f>F108/AN108</f>
        <v>52</v>
      </c>
      <c r="AN108" s="1494">
        <f>VLOOKUP(AJ108,'Item Master Data'!$A:$G,7,FALSE)</f>
        <v>32</v>
      </c>
      <c r="AO108" s="1494">
        <f>E108-AL108</f>
        <v>0</v>
      </c>
    </row>
    <row r="109" spans="1:41" s="1494" customFormat="1" ht="15" customHeight="1">
      <c r="A109" s="1872" t="s">
        <v>1154</v>
      </c>
      <c r="B109" s="1949" t="s">
        <v>3670</v>
      </c>
      <c r="C109" s="2029" t="s">
        <v>407</v>
      </c>
      <c r="D109" s="2029" t="s">
        <v>2220</v>
      </c>
      <c r="E109" s="2029">
        <v>400</v>
      </c>
      <c r="F109" s="2031">
        <v>6656</v>
      </c>
      <c r="G109" s="1833">
        <f>E109*F109</f>
        <v>2662400</v>
      </c>
      <c r="H109" s="1831">
        <f>E109*F109/1000000</f>
        <v>2.6623999999999999</v>
      </c>
      <c r="I109" s="1837"/>
      <c r="J109" s="2104">
        <f>H109</f>
        <v>2.6623999999999999</v>
      </c>
      <c r="K109" s="2104"/>
      <c r="L109" s="2105"/>
      <c r="M109" s="1832">
        <f>SUM(I109:L109)</f>
        <v>2.6623999999999999</v>
      </c>
      <c r="N109" s="2030"/>
      <c r="O109" s="2030">
        <v>44665</v>
      </c>
      <c r="P109" s="2030">
        <v>44677</v>
      </c>
      <c r="Q109" s="2030">
        <v>44678</v>
      </c>
      <c r="R109" s="2029" t="s">
        <v>267</v>
      </c>
      <c r="S109" s="2029">
        <v>60</v>
      </c>
      <c r="T109" s="1951" t="s">
        <v>3269</v>
      </c>
      <c r="U109" s="2024">
        <v>0.47</v>
      </c>
      <c r="V109" s="2029"/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1099</v>
      </c>
      <c r="AE109" s="2029"/>
      <c r="AF109" s="1951"/>
      <c r="AG109" s="1951" t="s">
        <v>1087</v>
      </c>
      <c r="AH109" s="2029" t="s">
        <v>3208</v>
      </c>
      <c r="AI109" s="2047" t="str">
        <f>T109</f>
        <v>30390456H</v>
      </c>
      <c r="AJ109" s="2076" cm="1">
        <f t="array" ref="AJ109">SUM(MID(0&amp;AI109,LARGE(INDEX(ISNUMBER(--MID(AI109,ROW($1:$127),1))*ROW($1:$127),),ROW($1:$127))+1,1)*10^ROW($1:$127)/10)</f>
        <v>30390456</v>
      </c>
      <c r="AK109" s="1953" t="str">
        <f>VLOOKUP($AJ109,'Item Master Data'!$A:$F,3,FALSE)</f>
        <v>Q.PEAK DUO BLK ML G10+</v>
      </c>
      <c r="AL109" s="1494">
        <f>VLOOKUP($AJ109,'Item Master Data'!$A:$F,6,FALSE)</f>
        <v>400</v>
      </c>
      <c r="AM109" s="1494">
        <f>F109/AN109</f>
        <v>208</v>
      </c>
      <c r="AN109" s="1494">
        <f>VLOOKUP(AJ109,'Item Master Data'!$A:$G,7,FALSE)</f>
        <v>32</v>
      </c>
      <c r="AO109" s="1494">
        <f>E109-AL109</f>
        <v>0</v>
      </c>
    </row>
    <row r="110" spans="1:41" s="1494" customFormat="1" ht="15" customHeight="1">
      <c r="A110" s="1872" t="s">
        <v>1154</v>
      </c>
      <c r="B110" s="1949" t="s">
        <v>3379</v>
      </c>
      <c r="C110" s="2029" t="s">
        <v>407</v>
      </c>
      <c r="D110" s="2029" t="s">
        <v>3473</v>
      </c>
      <c r="E110" s="2029">
        <v>410</v>
      </c>
      <c r="F110" s="2031">
        <v>3328</v>
      </c>
      <c r="G110" s="1833">
        <f>E110*F110</f>
        <v>1364480</v>
      </c>
      <c r="H110" s="1831">
        <f>E110*F110/1000000</f>
        <v>1.3644799999999999</v>
      </c>
      <c r="I110" s="1837"/>
      <c r="J110" s="2104">
        <f>H110</f>
        <v>1.3644799999999999</v>
      </c>
      <c r="K110" s="2104"/>
      <c r="L110" s="2105"/>
      <c r="M110" s="1832">
        <f>SUM(I110:L110)</f>
        <v>1.3644799999999999</v>
      </c>
      <c r="N110" s="2030"/>
      <c r="O110" s="2030">
        <v>44638</v>
      </c>
      <c r="P110" s="2030">
        <v>44676</v>
      </c>
      <c r="Q110" s="2030">
        <v>44676</v>
      </c>
      <c r="R110" s="2029" t="s">
        <v>267</v>
      </c>
      <c r="S110" s="2029">
        <v>60</v>
      </c>
      <c r="T110" s="1951" t="s">
        <v>3384</v>
      </c>
      <c r="U110" s="2024">
        <v>0.47</v>
      </c>
      <c r="V110" s="2029"/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1099</v>
      </c>
      <c r="AE110" s="2029"/>
      <c r="AF110" s="1951" t="s">
        <v>1110</v>
      </c>
      <c r="AG110" s="1951" t="s">
        <v>1087</v>
      </c>
      <c r="AH110" s="2029" t="s">
        <v>3208</v>
      </c>
      <c r="AI110" s="2047" t="str">
        <f>T110</f>
        <v>30385558F</v>
      </c>
      <c r="AJ110" s="2076" cm="1">
        <f t="array" ref="AJ110">SUM(MID(0&amp;AI110,LARGE(INDEX(ISNUMBER(--MID(AI110,ROW($1:$127),1))*ROW($1:$127),),ROW($1:$127))+1,1)*10^ROW($1:$127)/10)</f>
        <v>30385558</v>
      </c>
      <c r="AK110" s="1953" t="str">
        <f>VLOOKUP($AJ110,'Item Master Data'!$A:$F,3,FALSE)</f>
        <v>Q.PEAK DUO ML G10+</v>
      </c>
      <c r="AL110" s="1494">
        <f>VLOOKUP($AJ110,'Item Master Data'!$A:$F,6,FALSE)</f>
        <v>410</v>
      </c>
      <c r="AM110" s="1494">
        <f>F110/AN110</f>
        <v>104</v>
      </c>
      <c r="AN110" s="1494">
        <f>VLOOKUP(AJ110,'Item Master Data'!$A:$G,7,FALSE)</f>
        <v>32</v>
      </c>
      <c r="AO110" s="1494">
        <f>E110-AL110</f>
        <v>0</v>
      </c>
    </row>
    <row r="111" spans="1:41" s="1494" customFormat="1" ht="15.75" customHeight="1">
      <c r="A111" s="1872" t="s">
        <v>1154</v>
      </c>
      <c r="B111" s="1949" t="s">
        <v>3671</v>
      </c>
      <c r="C111" s="2029" t="s">
        <v>407</v>
      </c>
      <c r="D111" s="2029" t="s">
        <v>3473</v>
      </c>
      <c r="E111" s="2029">
        <v>410</v>
      </c>
      <c r="F111" s="2031">
        <v>1664</v>
      </c>
      <c r="G111" s="1833">
        <f>E111*F111</f>
        <v>682240</v>
      </c>
      <c r="H111" s="1831">
        <f>E111*F111/1000000</f>
        <v>0.68223999999999996</v>
      </c>
      <c r="I111" s="1837"/>
      <c r="J111" s="2104">
        <f>H111</f>
        <v>0.68223999999999996</v>
      </c>
      <c r="K111" s="2104"/>
      <c r="L111" s="2105"/>
      <c r="M111" s="1832">
        <f>SUM(I111:L111)</f>
        <v>0.68223999999999996</v>
      </c>
      <c r="N111" s="2030"/>
      <c r="O111" s="2030">
        <v>44665</v>
      </c>
      <c r="P111" s="2030">
        <v>44680</v>
      </c>
      <c r="Q111" s="2030">
        <v>44680</v>
      </c>
      <c r="R111" s="2029" t="s">
        <v>267</v>
      </c>
      <c r="S111" s="2029">
        <v>60</v>
      </c>
      <c r="T111" s="1951" t="s">
        <v>4274</v>
      </c>
      <c r="U111" s="2024">
        <v>0.47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1099</v>
      </c>
      <c r="AE111" s="2029"/>
      <c r="AF111" s="1951" t="s">
        <v>1110</v>
      </c>
      <c r="AG111" s="1951" t="s">
        <v>1087</v>
      </c>
      <c r="AH111" s="2029"/>
      <c r="AI111" s="2047" t="str">
        <f>T111</f>
        <v>30372158H</v>
      </c>
      <c r="AJ111" s="2076" cm="1">
        <f t="array" ref="AJ111">SUM(MID(0&amp;AI111,LARGE(INDEX(ISNUMBER(--MID(AI111,ROW($1:$127),1))*ROW($1:$127),),ROW($1:$127))+1,1)*10^ROW($1:$127)/10)</f>
        <v>30372158</v>
      </c>
      <c r="AK111" s="1953" t="str">
        <f>VLOOKUP($AJ111,'Item Master Data'!$A:$F,3,FALSE)</f>
        <v>Q.PEAK DUO ML G10.a+</v>
      </c>
      <c r="AL111" s="1494">
        <f>VLOOKUP($AJ111,'Item Master Data'!$A:$F,6,FALSE)</f>
        <v>410</v>
      </c>
      <c r="AM111" s="1494">
        <f>F111/AN111</f>
        <v>52</v>
      </c>
      <c r="AN111" s="1494">
        <f>VLOOKUP(AJ111,'Item Master Data'!$A:$G,7,FALSE)</f>
        <v>32</v>
      </c>
      <c r="AO111" s="1494">
        <f>E111-AL111</f>
        <v>0</v>
      </c>
    </row>
    <row r="112" spans="1:41" s="1494" customFormat="1" ht="15" customHeight="1">
      <c r="A112" s="1872" t="s">
        <v>1154</v>
      </c>
      <c r="B112" s="1949" t="s">
        <v>3672</v>
      </c>
      <c r="C112" s="2029" t="s">
        <v>1102</v>
      </c>
      <c r="D112" s="2029" t="s">
        <v>2220</v>
      </c>
      <c r="E112" s="2029">
        <v>400</v>
      </c>
      <c r="F112" s="2031">
        <v>768</v>
      </c>
      <c r="G112" s="1833">
        <f>E112*F112</f>
        <v>307200</v>
      </c>
      <c r="H112" s="1831">
        <f>E112*F112/1000000</f>
        <v>0.30719999999999997</v>
      </c>
      <c r="I112" s="1837">
        <f>H112</f>
        <v>0.30719999999999997</v>
      </c>
      <c r="J112" s="2104"/>
      <c r="K112" s="2104"/>
      <c r="L112" s="2105"/>
      <c r="M112" s="1832">
        <f>SUM(I112:L112)</f>
        <v>0.30719999999999997</v>
      </c>
      <c r="N112" s="2021">
        <v>44662</v>
      </c>
      <c r="O112" s="2030">
        <v>44657</v>
      </c>
      <c r="P112" s="2021">
        <v>44662</v>
      </c>
      <c r="Q112" s="2030">
        <v>44663</v>
      </c>
      <c r="R112" s="2029" t="s">
        <v>1165</v>
      </c>
      <c r="S112" s="2029">
        <v>60</v>
      </c>
      <c r="T112" s="1951" t="s">
        <v>3371</v>
      </c>
      <c r="U112" s="2024">
        <v>0.55000000000000004</v>
      </c>
      <c r="V112" s="2029"/>
      <c r="W112" s="2029" t="s">
        <v>1103</v>
      </c>
      <c r="X112" s="2029">
        <v>0</v>
      </c>
      <c r="Y112" s="1949">
        <v>60</v>
      </c>
      <c r="Z112" s="2029" t="s">
        <v>1104</v>
      </c>
      <c r="AA112" s="2027" t="s">
        <v>1099</v>
      </c>
      <c r="AB112" s="2029" t="s">
        <v>2537</v>
      </c>
      <c r="AC112" s="2029" t="s">
        <v>1096</v>
      </c>
      <c r="AD112" s="2029" t="s">
        <v>1099</v>
      </c>
      <c r="AE112" s="2029"/>
      <c r="AF112" s="1951" t="s">
        <v>1110</v>
      </c>
      <c r="AG112" s="1951" t="s">
        <v>1087</v>
      </c>
      <c r="AH112" s="2029"/>
      <c r="AI112" s="2047" t="str">
        <f>T112</f>
        <v>30390156H</v>
      </c>
      <c r="AJ112" s="2076" cm="1">
        <f t="array" ref="AJ112">SUM(MID(0&amp;AI112,LARGE(INDEX(ISNUMBER(--MID(AI112,ROW($1:$127),1))*ROW($1:$127),),ROW($1:$127))+1,1)*10^ROW($1:$127)/10)</f>
        <v>30390156</v>
      </c>
      <c r="AK112" s="1953" t="str">
        <f>VLOOKUP($AJ112,'Item Master Data'!$A:$F,3,FALSE)</f>
        <v>Q.PEAK DUO BLK ML G10+</v>
      </c>
      <c r="AL112" s="1494">
        <f>VLOOKUP($AJ112,'Item Master Data'!$A:$F,6,FALSE)</f>
        <v>400</v>
      </c>
      <c r="AM112" s="1494">
        <f>F112/AN112</f>
        <v>24</v>
      </c>
      <c r="AN112" s="1494">
        <f>VLOOKUP(AJ112,'Item Master Data'!$A:$G,7,FALSE)</f>
        <v>32</v>
      </c>
      <c r="AO112" s="1494">
        <f>E112-AL112</f>
        <v>0</v>
      </c>
    </row>
    <row r="113" spans="1:41" s="1494" customFormat="1" ht="15" customHeight="1">
      <c r="A113" s="1550" t="s">
        <v>1154</v>
      </c>
      <c r="B113" s="1949" t="s">
        <v>3284</v>
      </c>
      <c r="C113" s="2029" t="s">
        <v>2268</v>
      </c>
      <c r="D113" s="2029" t="s">
        <v>2220</v>
      </c>
      <c r="E113" s="2029">
        <v>400</v>
      </c>
      <c r="F113" s="2031">
        <v>1664</v>
      </c>
      <c r="G113" s="1833">
        <f>E113*F113</f>
        <v>665600</v>
      </c>
      <c r="H113" s="1831">
        <f>E113*F113/1000000</f>
        <v>0.66559999999999997</v>
      </c>
      <c r="I113" s="1837">
        <f>H113</f>
        <v>0.66559999999999997</v>
      </c>
      <c r="J113" s="2104"/>
      <c r="K113" s="2104"/>
      <c r="L113" s="2105"/>
      <c r="M113" s="1832">
        <f>SUM(I113:L113)</f>
        <v>0.66559999999999997</v>
      </c>
      <c r="N113" s="2030">
        <v>44652</v>
      </c>
      <c r="O113" s="2030">
        <v>44628</v>
      </c>
      <c r="P113" s="2030">
        <v>44652</v>
      </c>
      <c r="Q113" s="2030">
        <v>44655</v>
      </c>
      <c r="R113" s="2029" t="s">
        <v>1165</v>
      </c>
      <c r="S113" s="2029">
        <v>60</v>
      </c>
      <c r="T113" s="1951" t="s">
        <v>3269</v>
      </c>
      <c r="U113" s="2024">
        <v>0.55000000000000004</v>
      </c>
      <c r="V113" s="2029"/>
      <c r="W113" s="2029" t="s">
        <v>1103</v>
      </c>
      <c r="X113" s="2029"/>
      <c r="Y113" s="1949">
        <v>60</v>
      </c>
      <c r="Z113" s="2029" t="s">
        <v>3207</v>
      </c>
      <c r="AA113" s="2027" t="s">
        <v>1095</v>
      </c>
      <c r="AB113" s="2029">
        <v>78744</v>
      </c>
      <c r="AC113" s="2029" t="s">
        <v>1096</v>
      </c>
      <c r="AD113" s="2029" t="s">
        <v>1099</v>
      </c>
      <c r="AE113" s="2029"/>
      <c r="AF113" s="1951" t="s">
        <v>1098</v>
      </c>
      <c r="AG113" s="1951" t="s">
        <v>1087</v>
      </c>
      <c r="AH113" s="1951"/>
      <c r="AI113" s="2047" t="str">
        <f>T113</f>
        <v>30390456H</v>
      </c>
      <c r="AJ113" s="2076" cm="1">
        <f t="array" ref="AJ113">SUM(MID(0&amp;AI113,LARGE(INDEX(ISNUMBER(--MID(AI113,ROW($1:$127),1))*ROW($1:$127),),ROW($1:$127))+1,1)*10^ROW($1:$127)/10)</f>
        <v>30390456</v>
      </c>
      <c r="AK113" s="1953" t="str">
        <f>VLOOKUP($AJ113,'Item Master Data'!$A:$F,3,FALSE)</f>
        <v>Q.PEAK DUO BLK ML G10+</v>
      </c>
      <c r="AL113" s="1494">
        <f>VLOOKUP($AJ113,'Item Master Data'!$A:$F,6,FALSE)</f>
        <v>400</v>
      </c>
      <c r="AM113" s="1494">
        <f>F113/AN113</f>
        <v>52</v>
      </c>
      <c r="AN113" s="1494">
        <f>VLOOKUP(AJ113,'Item Master Data'!$A:$G,7,FALSE)</f>
        <v>32</v>
      </c>
      <c r="AO113" s="1494">
        <f>E113-AL113</f>
        <v>0</v>
      </c>
    </row>
    <row r="114" spans="1:41" s="1494" customFormat="1" ht="15.75" customHeight="1">
      <c r="A114" s="1550" t="s">
        <v>1154</v>
      </c>
      <c r="B114" s="1949" t="s">
        <v>3673</v>
      </c>
      <c r="C114" s="2029" t="s">
        <v>900</v>
      </c>
      <c r="D114" s="2029" t="s">
        <v>2220</v>
      </c>
      <c r="E114" s="2029">
        <v>400</v>
      </c>
      <c r="F114" s="2031">
        <v>1664</v>
      </c>
      <c r="G114" s="1833">
        <f>E114*F114</f>
        <v>665600</v>
      </c>
      <c r="H114" s="1831">
        <f>E114*F114/1000000</f>
        <v>0.66559999999999997</v>
      </c>
      <c r="I114" s="1837">
        <f>H114</f>
        <v>0.66559999999999997</v>
      </c>
      <c r="J114" s="2104"/>
      <c r="K114" s="2104"/>
      <c r="L114" s="2105"/>
      <c r="M114" s="1832">
        <f>SUM(I114:L114)</f>
        <v>0.66559999999999997</v>
      </c>
      <c r="N114" s="2030">
        <v>44664</v>
      </c>
      <c r="O114" s="2030">
        <v>44657</v>
      </c>
      <c r="P114" s="2030">
        <v>44664</v>
      </c>
      <c r="Q114" s="2030">
        <v>44665</v>
      </c>
      <c r="R114" s="2029" t="s">
        <v>267</v>
      </c>
      <c r="S114" s="2029">
        <v>60</v>
      </c>
      <c r="T114" s="1951" t="s">
        <v>3269</v>
      </c>
      <c r="U114" s="2024">
        <v>0.55000000000000004</v>
      </c>
      <c r="V114" s="2029"/>
      <c r="W114" s="2029" t="s">
        <v>1103</v>
      </c>
      <c r="X114" s="2029"/>
      <c r="Y114" s="1949">
        <v>60</v>
      </c>
      <c r="Z114" s="2029" t="s">
        <v>2211</v>
      </c>
      <c r="AA114" s="2027" t="s">
        <v>1160</v>
      </c>
      <c r="AB114" s="2029">
        <v>89118</v>
      </c>
      <c r="AC114" s="2029" t="s">
        <v>1096</v>
      </c>
      <c r="AD114" s="2029" t="s">
        <v>1099</v>
      </c>
      <c r="AE114" s="2029"/>
      <c r="AF114" s="1951" t="s">
        <v>1098</v>
      </c>
      <c r="AG114" s="1951" t="s">
        <v>1087</v>
      </c>
      <c r="AH114" s="1951"/>
      <c r="AI114" s="2047" t="str">
        <f>T114</f>
        <v>30390456H</v>
      </c>
      <c r="AJ114" s="2076" cm="1">
        <f t="array" ref="AJ114">SUM(MID(0&amp;AI114,LARGE(INDEX(ISNUMBER(--MID(AI114,ROW($1:$127),1))*ROW($1:$127),),ROW($1:$127))+1,1)*10^ROW($1:$127)/10)</f>
        <v>30390456</v>
      </c>
      <c r="AK114" s="1953" t="str">
        <f>VLOOKUP($AJ114,'Item Master Data'!$A:$F,3,FALSE)</f>
        <v>Q.PEAK DUO BLK ML G10+</v>
      </c>
      <c r="AL114" s="1494">
        <f>VLOOKUP($AJ114,'Item Master Data'!$A:$F,6,FALSE)</f>
        <v>400</v>
      </c>
      <c r="AM114" s="1494">
        <f>F114/AN114</f>
        <v>52</v>
      </c>
      <c r="AN114" s="1494">
        <f>VLOOKUP(AJ114,'Item Master Data'!$A:$G,7,FALSE)</f>
        <v>32</v>
      </c>
      <c r="AO114" s="1494">
        <f>E114-AL114</f>
        <v>0</v>
      </c>
    </row>
    <row r="115" spans="1:41" s="1494" customFormat="1" ht="15.75" customHeight="1">
      <c r="A115" s="1550" t="s">
        <v>1154</v>
      </c>
      <c r="B115" s="1949" t="s">
        <v>3674</v>
      </c>
      <c r="C115" s="2029" t="s">
        <v>1114</v>
      </c>
      <c r="D115" s="2029" t="s">
        <v>2220</v>
      </c>
      <c r="E115" s="2029">
        <v>400</v>
      </c>
      <c r="F115" s="2031">
        <v>768</v>
      </c>
      <c r="G115" s="1833">
        <f>E115*F115</f>
        <v>307200</v>
      </c>
      <c r="H115" s="1831">
        <f>E115*F115/1000000</f>
        <v>0.30719999999999997</v>
      </c>
      <c r="I115" s="1837">
        <f>H115</f>
        <v>0.30719999999999997</v>
      </c>
      <c r="J115" s="2104"/>
      <c r="K115" s="2104"/>
      <c r="L115" s="2105"/>
      <c r="M115" s="1832">
        <f>SUM(I115:L115)</f>
        <v>0.30719999999999997</v>
      </c>
      <c r="N115" s="2021">
        <v>44663</v>
      </c>
      <c r="O115" s="2030">
        <v>44657</v>
      </c>
      <c r="P115" s="2021">
        <v>44663</v>
      </c>
      <c r="Q115" s="2030">
        <v>44664</v>
      </c>
      <c r="R115" s="2029" t="s">
        <v>1165</v>
      </c>
      <c r="S115" s="2029">
        <v>60</v>
      </c>
      <c r="T115" s="1951" t="s">
        <v>3371</v>
      </c>
      <c r="U115" s="2024">
        <v>0.55000000000000004</v>
      </c>
      <c r="V115" s="2029"/>
      <c r="W115" s="2029" t="s">
        <v>1103</v>
      </c>
      <c r="X115" s="2029">
        <v>0</v>
      </c>
      <c r="Y115" s="1949">
        <v>60</v>
      </c>
      <c r="Z115" s="2029" t="s">
        <v>1115</v>
      </c>
      <c r="AA115" s="2027" t="s">
        <v>1099</v>
      </c>
      <c r="AB115" s="2029" t="s">
        <v>1101</v>
      </c>
      <c r="AC115" s="2029" t="s">
        <v>1096</v>
      </c>
      <c r="AD115" s="2029" t="s">
        <v>1099</v>
      </c>
      <c r="AE115" s="2029"/>
      <c r="AF115" s="1951" t="s">
        <v>1098</v>
      </c>
      <c r="AG115" s="1951" t="s">
        <v>1087</v>
      </c>
      <c r="AH115" s="1951"/>
      <c r="AI115" s="2047" t="str">
        <f>T115</f>
        <v>30390156H</v>
      </c>
      <c r="AJ115" s="2076" cm="1">
        <f t="array" ref="AJ115">SUM(MID(0&amp;AI115,LARGE(INDEX(ISNUMBER(--MID(AI115,ROW($1:$127),1))*ROW($1:$127),),ROW($1:$127))+1,1)*10^ROW($1:$127)/10)</f>
        <v>30390156</v>
      </c>
      <c r="AK115" s="1953" t="str">
        <f>VLOOKUP($AJ115,'Item Master Data'!$A:$F,3,FALSE)</f>
        <v>Q.PEAK DUO BLK ML G10+</v>
      </c>
      <c r="AL115" s="1494">
        <f>VLOOKUP($AJ115,'Item Master Data'!$A:$F,6,FALSE)</f>
        <v>400</v>
      </c>
      <c r="AM115" s="1494">
        <f>F115/AN115</f>
        <v>24</v>
      </c>
      <c r="AN115" s="1494">
        <f>VLOOKUP(AJ115,'Item Master Data'!$A:$G,7,FALSE)</f>
        <v>32</v>
      </c>
      <c r="AO115" s="1494">
        <f>E115-AL115</f>
        <v>0</v>
      </c>
    </row>
    <row r="116" spans="1:41" s="1494" customFormat="1" ht="15" customHeight="1">
      <c r="A116" s="1872" t="s">
        <v>1154</v>
      </c>
      <c r="B116" s="1949" t="s">
        <v>3771</v>
      </c>
      <c r="C116" s="2029" t="s">
        <v>1114</v>
      </c>
      <c r="D116" s="2029" t="s">
        <v>2220</v>
      </c>
      <c r="E116" s="2029">
        <v>400</v>
      </c>
      <c r="F116" s="2031">
        <v>1152</v>
      </c>
      <c r="G116" s="1833">
        <f>E116*F116</f>
        <v>460800</v>
      </c>
      <c r="H116" s="1831">
        <f>E116*F116/1000000</f>
        <v>0.46079999999999999</v>
      </c>
      <c r="I116" s="1837"/>
      <c r="J116" s="2104">
        <f>H116</f>
        <v>0.46079999999999999</v>
      </c>
      <c r="K116" s="2104"/>
      <c r="L116" s="2105"/>
      <c r="M116" s="1832">
        <f>SUM(I116:L116)</f>
        <v>0.46079999999999999</v>
      </c>
      <c r="N116" s="2030"/>
      <c r="O116" s="2021">
        <v>44680</v>
      </c>
      <c r="P116" s="2030">
        <v>44677</v>
      </c>
      <c r="Q116" s="2030">
        <v>44678</v>
      </c>
      <c r="R116" s="2029" t="s">
        <v>1165</v>
      </c>
      <c r="S116" s="2029">
        <v>60</v>
      </c>
      <c r="T116" s="1951" t="s">
        <v>3371</v>
      </c>
      <c r="U116" s="2024">
        <v>0.55000000000000004</v>
      </c>
      <c r="V116" s="2029"/>
      <c r="W116" s="2029" t="s">
        <v>1103</v>
      </c>
      <c r="X116" s="2029">
        <v>0</v>
      </c>
      <c r="Y116" s="1949">
        <v>60</v>
      </c>
      <c r="Z116" s="2029" t="s">
        <v>1115</v>
      </c>
      <c r="AA116" s="2027" t="s">
        <v>1099</v>
      </c>
      <c r="AB116" s="2029" t="s">
        <v>1101</v>
      </c>
      <c r="AC116" s="2029" t="s">
        <v>1096</v>
      </c>
      <c r="AD116" s="2029" t="s">
        <v>1099</v>
      </c>
      <c r="AE116" s="2029"/>
      <c r="AF116" s="1951"/>
      <c r="AG116" s="1951"/>
      <c r="AH116" s="2029"/>
      <c r="AI116" s="2047" t="str">
        <f>T116</f>
        <v>30390156H</v>
      </c>
      <c r="AJ116" s="2076" cm="1">
        <f t="array" ref="AJ116">SUM(MID(0&amp;AI116,LARGE(INDEX(ISNUMBER(--MID(AI116,ROW($1:$127),1))*ROW($1:$127),),ROW($1:$127))+1,1)*10^ROW($1:$127)/10)</f>
        <v>30390156</v>
      </c>
      <c r="AK116" s="1953" t="str">
        <f>VLOOKUP($AJ116,'Item Master Data'!$A:$F,3,FALSE)</f>
        <v>Q.PEAK DUO BLK ML G10+</v>
      </c>
      <c r="AL116" s="1494">
        <f>VLOOKUP($AJ116,'Item Master Data'!$A:$F,6,FALSE)</f>
        <v>400</v>
      </c>
      <c r="AM116" s="1494">
        <f>F116/AN116</f>
        <v>36</v>
      </c>
      <c r="AN116" s="1494">
        <f>VLOOKUP(AJ116,'Item Master Data'!$A:$G,7,FALSE)</f>
        <v>32</v>
      </c>
      <c r="AO116" s="1494">
        <f>E116-AL116</f>
        <v>0</v>
      </c>
    </row>
    <row r="117" spans="1:41" s="1494" customFormat="1" ht="15" customHeight="1">
      <c r="A117" s="1872" t="s">
        <v>1154</v>
      </c>
      <c r="B117" s="1949" t="s">
        <v>3772</v>
      </c>
      <c r="C117" s="2029" t="s">
        <v>1114</v>
      </c>
      <c r="D117" s="2029" t="s">
        <v>2220</v>
      </c>
      <c r="E117" s="2029">
        <v>400</v>
      </c>
      <c r="F117" s="2031">
        <v>1920</v>
      </c>
      <c r="G117" s="1833">
        <f>E117*F117</f>
        <v>768000</v>
      </c>
      <c r="H117" s="1831">
        <f>E117*F117/1000000</f>
        <v>0.76800000000000002</v>
      </c>
      <c r="I117" s="1837"/>
      <c r="J117" s="2104">
        <f>H117</f>
        <v>0.76800000000000002</v>
      </c>
      <c r="K117" s="2104"/>
      <c r="L117" s="2105"/>
      <c r="M117" s="1832">
        <f>SUM(I117:L117)</f>
        <v>0.76800000000000002</v>
      </c>
      <c r="N117" s="2030"/>
      <c r="O117" s="2021">
        <v>44664</v>
      </c>
      <c r="P117" s="2030">
        <v>44676</v>
      </c>
      <c r="Q117" s="2030">
        <v>44677</v>
      </c>
      <c r="R117" s="2029" t="s">
        <v>1165</v>
      </c>
      <c r="S117" s="2029">
        <v>60</v>
      </c>
      <c r="T117" s="1951" t="s">
        <v>3371</v>
      </c>
      <c r="U117" s="2024">
        <v>0.55000000000000004</v>
      </c>
      <c r="V117" s="2029"/>
      <c r="W117" s="2029" t="s">
        <v>1103</v>
      </c>
      <c r="X117" s="2029">
        <v>0</v>
      </c>
      <c r="Y117" s="1949">
        <v>60</v>
      </c>
      <c r="Z117" s="2029" t="s">
        <v>1115</v>
      </c>
      <c r="AA117" s="2027" t="s">
        <v>1099</v>
      </c>
      <c r="AB117" s="2029" t="s">
        <v>1101</v>
      </c>
      <c r="AC117" s="2029" t="s">
        <v>1096</v>
      </c>
      <c r="AD117" s="2029" t="s">
        <v>1099</v>
      </c>
      <c r="AE117" s="2029"/>
      <c r="AF117" s="1951"/>
      <c r="AG117" s="1951"/>
      <c r="AH117" s="2029"/>
      <c r="AI117" s="2047" t="str">
        <f>T117</f>
        <v>30390156H</v>
      </c>
      <c r="AJ117" s="2076" cm="1">
        <f t="array" ref="AJ117">SUM(MID(0&amp;AI117,LARGE(INDEX(ISNUMBER(--MID(AI117,ROW($1:$127),1))*ROW($1:$127),),ROW($1:$127))+1,1)*10^ROW($1:$127)/10)</f>
        <v>30390156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>F117/AN117</f>
        <v>60</v>
      </c>
      <c r="AN117" s="1494">
        <f>VLOOKUP(AJ117,'Item Master Data'!$A:$G,7,FALSE)</f>
        <v>32</v>
      </c>
      <c r="AO117" s="1494">
        <f>E117-AL117</f>
        <v>0</v>
      </c>
    </row>
    <row r="118" spans="1:41" s="1494" customFormat="1" ht="15" customHeight="1">
      <c r="A118" s="1550" t="s">
        <v>1154</v>
      </c>
      <c r="B118" s="1949" t="s">
        <v>3773</v>
      </c>
      <c r="C118" s="2029" t="s">
        <v>3285</v>
      </c>
      <c r="D118" s="2029" t="s">
        <v>2220</v>
      </c>
      <c r="E118" s="2029">
        <v>400</v>
      </c>
      <c r="F118" s="2031">
        <v>768</v>
      </c>
      <c r="G118" s="1833">
        <f>E118*F118</f>
        <v>307200</v>
      </c>
      <c r="H118" s="2108">
        <f>E118*F118/1000000</f>
        <v>0.30719999999999997</v>
      </c>
      <c r="I118" s="1837">
        <f>H118</f>
        <v>0.30719999999999997</v>
      </c>
      <c r="J118" s="2104"/>
      <c r="K118" s="2104"/>
      <c r="L118" s="2105"/>
      <c r="M118" s="1832">
        <f>SUM(I118:L118)</f>
        <v>0.30719999999999997</v>
      </c>
      <c r="N118" s="2030">
        <v>44664</v>
      </c>
      <c r="O118" s="2030">
        <v>44659</v>
      </c>
      <c r="P118" s="2030">
        <v>44664</v>
      </c>
      <c r="Q118" s="2030">
        <v>44666</v>
      </c>
      <c r="R118" s="2029" t="s">
        <v>267</v>
      </c>
      <c r="S118" s="2029">
        <v>60</v>
      </c>
      <c r="T118" s="1951">
        <v>49405140</v>
      </c>
      <c r="U118" s="2024">
        <v>0.55500000000000005</v>
      </c>
      <c r="V118" s="2029"/>
      <c r="W118" s="2029" t="s">
        <v>1103</v>
      </c>
      <c r="X118" s="2029"/>
      <c r="Y118" s="1949" t="s">
        <v>1138</v>
      </c>
      <c r="Z118" s="2029" t="s">
        <v>3797</v>
      </c>
      <c r="AA118" s="2027" t="s">
        <v>1113</v>
      </c>
      <c r="AB118" s="2029">
        <v>8077</v>
      </c>
      <c r="AC118" s="2029" t="s">
        <v>1096</v>
      </c>
      <c r="AD118" s="1937" t="s">
        <v>3662</v>
      </c>
      <c r="AE118" s="2029"/>
      <c r="AF118" s="1951"/>
      <c r="AG118" s="1951" t="s">
        <v>1087</v>
      </c>
      <c r="AH118" s="2029"/>
      <c r="AI118" s="2047">
        <f>T118</f>
        <v>49405140</v>
      </c>
      <c r="AJ118" s="2076" cm="1">
        <f t="array" ref="AJ118">SUM(MID(0&amp;AI118,LARGE(INDEX(ISNUMBER(--MID(AI118,ROW($1:$127),1))*ROW($1:$127),),ROW($1:$127))+1,1)*10^ROW($1:$127)/10)</f>
        <v>49405140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>F118/AN118</f>
        <v>24</v>
      </c>
      <c r="AN118" s="1494">
        <f>VLOOKUP(AJ118,'Item Master Data'!$A:$G,7,FALSE)</f>
        <v>32</v>
      </c>
      <c r="AO118" s="1494">
        <f>E118-AL118</f>
        <v>0</v>
      </c>
    </row>
    <row r="119" spans="1:41" s="1494" customFormat="1" ht="15" customHeight="1">
      <c r="A119" s="1550" t="s">
        <v>1154</v>
      </c>
      <c r="B119" s="1949" t="s">
        <v>3774</v>
      </c>
      <c r="C119" s="2029" t="s">
        <v>3285</v>
      </c>
      <c r="D119" s="2029" t="s">
        <v>2220</v>
      </c>
      <c r="E119" s="2029">
        <v>400</v>
      </c>
      <c r="F119" s="2031">
        <v>768</v>
      </c>
      <c r="G119" s="1833">
        <f>E119*F119</f>
        <v>307200</v>
      </c>
      <c r="H119" s="2108">
        <f>E119*F119/1000000</f>
        <v>0.30719999999999997</v>
      </c>
      <c r="I119" s="1837">
        <f>H119</f>
        <v>0.30719999999999997</v>
      </c>
      <c r="J119" s="2104"/>
      <c r="K119" s="2104"/>
      <c r="L119" s="2105"/>
      <c r="M119" s="1832">
        <f>SUM(I119:L119)</f>
        <v>0.30719999999999997</v>
      </c>
      <c r="N119" s="2030">
        <v>44666</v>
      </c>
      <c r="O119" s="2030">
        <v>44659</v>
      </c>
      <c r="P119" s="2030">
        <v>44666</v>
      </c>
      <c r="Q119" s="2030">
        <v>44669</v>
      </c>
      <c r="R119" s="2029" t="s">
        <v>267</v>
      </c>
      <c r="S119" s="2029">
        <v>60</v>
      </c>
      <c r="T119" s="1951" t="s">
        <v>3371</v>
      </c>
      <c r="U119" s="2024">
        <v>0.55500000000000005</v>
      </c>
      <c r="V119" s="2029"/>
      <c r="W119" s="2029" t="s">
        <v>1103</v>
      </c>
      <c r="X119" s="2029"/>
      <c r="Y119" s="1949" t="s">
        <v>1138</v>
      </c>
      <c r="Z119" s="2029" t="s">
        <v>1223</v>
      </c>
      <c r="AA119" s="2027" t="s">
        <v>1095</v>
      </c>
      <c r="AB119" s="2029">
        <v>78744</v>
      </c>
      <c r="AC119" s="2029" t="s">
        <v>1096</v>
      </c>
      <c r="AD119" s="2029" t="s">
        <v>1099</v>
      </c>
      <c r="AE119" s="2029"/>
      <c r="AF119" s="1951" t="s">
        <v>1098</v>
      </c>
      <c r="AG119" s="1951" t="s">
        <v>1087</v>
      </c>
      <c r="AH119" s="2029"/>
      <c r="AI119" s="2047" t="str">
        <f>T119</f>
        <v>30390156H</v>
      </c>
      <c r="AJ119" s="2076" cm="1">
        <f t="array" ref="AJ119">SUM(MID(0&amp;AI119,LARGE(INDEX(ISNUMBER(--MID(AI119,ROW($1:$127),1))*ROW($1:$127),),ROW($1:$127))+1,1)*10^ROW($1:$127)/10)</f>
        <v>30390156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>F119/AN119</f>
        <v>24</v>
      </c>
      <c r="AN119" s="1494">
        <f>VLOOKUP(AJ119,'Item Master Data'!$A:$G,7,FALSE)</f>
        <v>32</v>
      </c>
      <c r="AO119" s="1494">
        <f>E119-AL119</f>
        <v>0</v>
      </c>
    </row>
    <row r="120" spans="1:41" s="1494" customFormat="1" ht="15" customHeight="1">
      <c r="A120" s="1550" t="s">
        <v>1154</v>
      </c>
      <c r="B120" s="1949" t="s">
        <v>3775</v>
      </c>
      <c r="C120" s="2029" t="s">
        <v>3285</v>
      </c>
      <c r="D120" s="2029" t="s">
        <v>2220</v>
      </c>
      <c r="E120" s="2029">
        <v>400</v>
      </c>
      <c r="F120" s="2031">
        <v>768</v>
      </c>
      <c r="G120" s="1833">
        <f>E120*F120</f>
        <v>307200</v>
      </c>
      <c r="H120" s="2108">
        <f>E120*F120/1000000</f>
        <v>0.30719999999999997</v>
      </c>
      <c r="I120" s="1837">
        <f>H120</f>
        <v>0.30719999999999997</v>
      </c>
      <c r="J120" s="2104"/>
      <c r="K120" s="2104"/>
      <c r="L120" s="2105"/>
      <c r="M120" s="1832">
        <f>SUM(I120:L120)</f>
        <v>0.30719999999999997</v>
      </c>
      <c r="N120" s="2030">
        <v>44665</v>
      </c>
      <c r="O120" s="2030">
        <v>44659</v>
      </c>
      <c r="P120" s="2030">
        <v>44665</v>
      </c>
      <c r="Q120" s="2030">
        <v>44666</v>
      </c>
      <c r="R120" s="2029" t="s">
        <v>267</v>
      </c>
      <c r="S120" s="2029">
        <v>60</v>
      </c>
      <c r="T120" s="1951" t="s">
        <v>3371</v>
      </c>
      <c r="U120" s="2024">
        <v>0.55500000000000005</v>
      </c>
      <c r="V120" s="2029"/>
      <c r="W120" s="2029" t="s">
        <v>1103</v>
      </c>
      <c r="X120" s="2029"/>
      <c r="Y120" s="1949" t="s">
        <v>1138</v>
      </c>
      <c r="Z120" s="2029" t="s">
        <v>3308</v>
      </c>
      <c r="AA120" s="2027" t="s">
        <v>1099</v>
      </c>
      <c r="AB120" s="2029">
        <v>93065</v>
      </c>
      <c r="AC120" s="2029" t="s">
        <v>1096</v>
      </c>
      <c r="AD120" s="2029" t="s">
        <v>1099</v>
      </c>
      <c r="AE120" s="2029"/>
      <c r="AF120" s="1951" t="s">
        <v>1098</v>
      </c>
      <c r="AG120" s="1951" t="s">
        <v>1087</v>
      </c>
      <c r="AH120" s="2029"/>
      <c r="AI120" s="2047" t="str">
        <f>T120</f>
        <v>30390156H</v>
      </c>
      <c r="AJ120" s="2076" cm="1">
        <f t="array" ref="AJ120">SUM(MID(0&amp;AI120,LARGE(INDEX(ISNUMBER(--MID(AI120,ROW($1:$127),1))*ROW($1:$127),),ROW($1:$127))+1,1)*10^ROW($1:$127)/10)</f>
        <v>30390156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>F120/AN120</f>
        <v>24</v>
      </c>
      <c r="AN120" s="1494">
        <f>VLOOKUP(AJ120,'Item Master Data'!$A:$G,7,FALSE)</f>
        <v>32</v>
      </c>
      <c r="AO120" s="1494">
        <f>E120-AL120</f>
        <v>0</v>
      </c>
    </row>
    <row r="121" spans="1:41" s="1494" customFormat="1" ht="15" customHeight="1">
      <c r="A121" s="1550" t="s">
        <v>1154</v>
      </c>
      <c r="B121" s="1949" t="s">
        <v>3417</v>
      </c>
      <c r="C121" s="2029" t="s">
        <v>3285</v>
      </c>
      <c r="D121" s="2029" t="s">
        <v>2220</v>
      </c>
      <c r="E121" s="2029">
        <v>400</v>
      </c>
      <c r="F121" s="2031">
        <v>384</v>
      </c>
      <c r="G121" s="1833">
        <f>E121*F121</f>
        <v>153600</v>
      </c>
      <c r="H121" s="1831">
        <f>E121*F121/1000000</f>
        <v>0.15359999999999999</v>
      </c>
      <c r="I121" s="1837"/>
      <c r="J121" s="2104"/>
      <c r="K121" s="2104">
        <f>H121</f>
        <v>0.15359999999999999</v>
      </c>
      <c r="L121" s="2105"/>
      <c r="M121" s="1832">
        <f>SUM(I121:L121)</f>
        <v>0.15359999999999999</v>
      </c>
      <c r="N121" s="1954" t="s">
        <v>3464</v>
      </c>
      <c r="O121" s="2030">
        <v>44630</v>
      </c>
      <c r="P121" s="2030">
        <v>44676</v>
      </c>
      <c r="Q121" s="2030">
        <v>44677</v>
      </c>
      <c r="R121" s="2029" t="s">
        <v>267</v>
      </c>
      <c r="S121" s="2029">
        <v>60</v>
      </c>
      <c r="T121" s="1951">
        <v>49403140</v>
      </c>
      <c r="U121" s="2024">
        <v>0.55500000000000005</v>
      </c>
      <c r="V121" s="2029"/>
      <c r="W121" s="2029" t="s">
        <v>1103</v>
      </c>
      <c r="X121" s="2029"/>
      <c r="Y121" s="1949" t="s">
        <v>1138</v>
      </c>
      <c r="Z121" s="2029" t="s">
        <v>2287</v>
      </c>
      <c r="AA121" s="2027" t="s">
        <v>1149</v>
      </c>
      <c r="AB121" s="2029">
        <v>3360</v>
      </c>
      <c r="AC121" s="2029" t="s">
        <v>1096</v>
      </c>
      <c r="AD121" s="1937" t="s">
        <v>3662</v>
      </c>
      <c r="AE121" s="2029"/>
      <c r="AF121" s="1951"/>
      <c r="AG121" s="1951" t="s">
        <v>1087</v>
      </c>
      <c r="AH121" s="1951"/>
      <c r="AI121" s="2047">
        <f>T121</f>
        <v>49403140</v>
      </c>
      <c r="AJ121" s="2076" cm="1">
        <f t="array" ref="AJ121">SUM(MID(0&amp;AI121,LARGE(INDEX(ISNUMBER(--MID(AI121,ROW($1:$127),1))*ROW($1:$127),),ROW($1:$127))+1,1)*10^ROW($1:$127)/10)</f>
        <v>49403140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>F121/AN121</f>
        <v>12</v>
      </c>
      <c r="AN121" s="1494">
        <f>VLOOKUP(AJ121,'Item Master Data'!$A:$G,7,FALSE)</f>
        <v>32</v>
      </c>
      <c r="AO121" s="1494">
        <f>E121-AL121</f>
        <v>0</v>
      </c>
    </row>
    <row r="122" spans="1:41" s="1494" customFormat="1" ht="15" customHeight="1">
      <c r="A122" s="1550" t="s">
        <v>1154</v>
      </c>
      <c r="B122" s="1949" t="s">
        <v>3776</v>
      </c>
      <c r="C122" s="2029" t="s">
        <v>3285</v>
      </c>
      <c r="D122" s="2029" t="s">
        <v>2220</v>
      </c>
      <c r="E122" s="2029">
        <v>400</v>
      </c>
      <c r="F122" s="2031">
        <v>768</v>
      </c>
      <c r="G122" s="1833">
        <f>E122*F122</f>
        <v>307200</v>
      </c>
      <c r="H122" s="1831">
        <f>E122*F122/1000000</f>
        <v>0.30719999999999997</v>
      </c>
      <c r="I122" s="1837">
        <f>H122</f>
        <v>0.30719999999999997</v>
      </c>
      <c r="J122" s="2104"/>
      <c r="K122" s="2104"/>
      <c r="L122" s="2105"/>
      <c r="M122" s="1832">
        <f>SUM(I122:L122)</f>
        <v>0.30719999999999997</v>
      </c>
      <c r="N122" s="2030">
        <v>44666</v>
      </c>
      <c r="O122" s="2030">
        <v>44659</v>
      </c>
      <c r="P122" s="2030">
        <v>44666</v>
      </c>
      <c r="Q122" s="2030">
        <v>44669</v>
      </c>
      <c r="R122" s="2029" t="s">
        <v>267</v>
      </c>
      <c r="S122" s="2029">
        <v>60</v>
      </c>
      <c r="T122" s="2029" t="s">
        <v>3371</v>
      </c>
      <c r="U122" s="2024">
        <v>0.55500000000000005</v>
      </c>
      <c r="V122" s="2029"/>
      <c r="W122" s="2029" t="s">
        <v>1103</v>
      </c>
      <c r="X122" s="2029"/>
      <c r="Y122" s="1949" t="s">
        <v>1138</v>
      </c>
      <c r="Z122" s="2029" t="s">
        <v>3798</v>
      </c>
      <c r="AA122" s="2027" t="s">
        <v>1095</v>
      </c>
      <c r="AB122" s="2029">
        <v>75061</v>
      </c>
      <c r="AC122" s="2029" t="s">
        <v>1096</v>
      </c>
      <c r="AD122" s="2029" t="s">
        <v>1099</v>
      </c>
      <c r="AE122" s="2029"/>
      <c r="AF122" s="1951" t="s">
        <v>1098</v>
      </c>
      <c r="AG122" s="1951" t="s">
        <v>1087</v>
      </c>
      <c r="AH122" s="1951"/>
      <c r="AI122" s="2047" t="str">
        <f>T122</f>
        <v>30390156H</v>
      </c>
      <c r="AJ122" s="2076" cm="1">
        <f t="array" ref="AJ122">SUM(MID(0&amp;AI122,LARGE(INDEX(ISNUMBER(--MID(AI122,ROW($1:$127),1))*ROW($1:$127),),ROW($1:$127))+1,1)*10^ROW($1:$127)/10)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>F122/AN122</f>
        <v>24</v>
      </c>
      <c r="AN122" s="1494">
        <f>VLOOKUP(AJ122,'Item Master Data'!$A:$G,7,FALSE)</f>
        <v>32</v>
      </c>
      <c r="AO122" s="1494">
        <f>E122-AL122</f>
        <v>0</v>
      </c>
    </row>
    <row r="123" spans="1:41" s="1494" customFormat="1" ht="15" customHeight="1">
      <c r="A123" s="1550" t="s">
        <v>1154</v>
      </c>
      <c r="B123" s="1949" t="s">
        <v>4311</v>
      </c>
      <c r="C123" s="2029" t="s">
        <v>3285</v>
      </c>
      <c r="D123" s="2029" t="s">
        <v>2220</v>
      </c>
      <c r="E123" s="2029">
        <v>400</v>
      </c>
      <c r="F123" s="2031">
        <v>768</v>
      </c>
      <c r="G123" s="1833">
        <f>E123*F123</f>
        <v>307200</v>
      </c>
      <c r="H123" s="1831">
        <f>E123*F123/1000000</f>
        <v>0.30719999999999997</v>
      </c>
      <c r="I123" s="1837">
        <f>H123</f>
        <v>0.30719999999999997</v>
      </c>
      <c r="J123" s="2104"/>
      <c r="K123" s="2104"/>
      <c r="L123" s="2105"/>
      <c r="M123" s="1832">
        <f>SUM(I123:L123)</f>
        <v>0.30719999999999997</v>
      </c>
      <c r="N123" s="2030">
        <v>44665</v>
      </c>
      <c r="O123" s="2030">
        <v>44659</v>
      </c>
      <c r="P123" s="2030">
        <v>44665</v>
      </c>
      <c r="Q123" s="2030">
        <v>44666</v>
      </c>
      <c r="R123" s="2029" t="s">
        <v>267</v>
      </c>
      <c r="S123" s="2029">
        <v>60</v>
      </c>
      <c r="T123" s="2029" t="s">
        <v>3371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1100</v>
      </c>
      <c r="AA123" s="2027" t="s">
        <v>1099</v>
      </c>
      <c r="AB123" s="2029">
        <v>95834</v>
      </c>
      <c r="AC123" s="2029" t="s">
        <v>1096</v>
      </c>
      <c r="AD123" s="2029" t="s">
        <v>1099</v>
      </c>
      <c r="AE123" s="2029"/>
      <c r="AF123" s="1951" t="s">
        <v>1098</v>
      </c>
      <c r="AG123" s="1951" t="s">
        <v>1087</v>
      </c>
      <c r="AH123" s="1951"/>
      <c r="AI123" s="2047" t="str">
        <f>T123</f>
        <v>30390156H</v>
      </c>
      <c r="AJ123" s="2076" cm="1">
        <f t="array" ref="AJ123">SUM(MID(0&amp;AI123,LARGE(INDEX(ISNUMBER(--MID(AI123,ROW($1:$127),1))*ROW($1:$127),),ROW($1:$127))+1,1)*10^ROW($1:$127)/10)</f>
        <v>30390156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>F123/AN123</f>
        <v>24</v>
      </c>
      <c r="AN123" s="1494">
        <f>VLOOKUP(AJ123,'Item Master Data'!$A:$G,7,FALSE)</f>
        <v>32</v>
      </c>
      <c r="AO123" s="1494">
        <f>E123-AL123</f>
        <v>0</v>
      </c>
    </row>
    <row r="124" spans="1:41" s="1494" customFormat="1" ht="15" customHeight="1">
      <c r="A124" s="1550" t="s">
        <v>1154</v>
      </c>
      <c r="B124" s="1949" t="s">
        <v>3777</v>
      </c>
      <c r="C124" s="2029" t="s">
        <v>3285</v>
      </c>
      <c r="D124" s="2029" t="s">
        <v>2220</v>
      </c>
      <c r="E124" s="2029">
        <v>400</v>
      </c>
      <c r="F124" s="2031">
        <v>1024</v>
      </c>
      <c r="G124" s="1833">
        <f>E124*F124</f>
        <v>409600</v>
      </c>
      <c r="H124" s="2108">
        <f>E124*F124/1000000</f>
        <v>0.40960000000000002</v>
      </c>
      <c r="I124" s="1837">
        <f>H124</f>
        <v>0.40960000000000002</v>
      </c>
      <c r="J124" s="2104"/>
      <c r="K124" s="2104"/>
      <c r="L124" s="2105"/>
      <c r="M124" s="1832">
        <f>SUM(I124:L124)</f>
        <v>0.40960000000000002</v>
      </c>
      <c r="N124" s="2030">
        <v>44669</v>
      </c>
      <c r="O124" s="2021">
        <v>44664</v>
      </c>
      <c r="P124" s="2030">
        <v>44669</v>
      </c>
      <c r="Q124" s="2030">
        <v>44670</v>
      </c>
      <c r="R124" s="2029" t="s">
        <v>267</v>
      </c>
      <c r="S124" s="2029">
        <v>60</v>
      </c>
      <c r="T124" s="2029" t="s">
        <v>3371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3308</v>
      </c>
      <c r="AA124" s="2027" t="s">
        <v>1099</v>
      </c>
      <c r="AB124" s="2029">
        <v>93065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2029"/>
      <c r="AI124" s="2047" t="str">
        <f>T124</f>
        <v>30390156H</v>
      </c>
      <c r="AJ124" s="2076" cm="1">
        <f t="array" ref="AJ124">SUM(MID(0&amp;AI124,LARGE(INDEX(ISNUMBER(--MID(AI124,ROW($1:$127),1))*ROW($1:$127),),ROW($1:$127))+1,1)*10^ROW($1:$127)/10)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>F124/AN124</f>
        <v>32</v>
      </c>
      <c r="AN124" s="1494">
        <f>VLOOKUP(AJ124,'Item Master Data'!$A:$G,7,FALSE)</f>
        <v>32</v>
      </c>
      <c r="AO124" s="1494">
        <f>E124-AL124</f>
        <v>0</v>
      </c>
    </row>
    <row r="125" spans="1:41" s="1494" customFormat="1" ht="15" customHeight="1">
      <c r="A125" s="1550" t="s">
        <v>1154</v>
      </c>
      <c r="B125" s="1949" t="s">
        <v>3778</v>
      </c>
      <c r="C125" s="2029" t="s">
        <v>3285</v>
      </c>
      <c r="D125" s="2029" t="s">
        <v>2220</v>
      </c>
      <c r="E125" s="2029">
        <v>400</v>
      </c>
      <c r="F125" s="2031">
        <v>768</v>
      </c>
      <c r="G125" s="1833">
        <f>E125*F125</f>
        <v>307200</v>
      </c>
      <c r="H125" s="1831">
        <f>E125*F125/1000000</f>
        <v>0.30719999999999997</v>
      </c>
      <c r="I125" s="1837">
        <f>H125</f>
        <v>0.30719999999999997</v>
      </c>
      <c r="J125" s="2104"/>
      <c r="K125" s="2104"/>
      <c r="L125" s="2105"/>
      <c r="M125" s="1832">
        <f>SUM(I125:L125)</f>
        <v>0.30719999999999997</v>
      </c>
      <c r="N125" s="2030">
        <v>44670</v>
      </c>
      <c r="O125" s="2030">
        <v>44659</v>
      </c>
      <c r="P125" s="2030">
        <v>44670</v>
      </c>
      <c r="Q125" s="2030">
        <v>44672</v>
      </c>
      <c r="R125" s="2029" t="s">
        <v>267</v>
      </c>
      <c r="S125" s="2029">
        <v>60</v>
      </c>
      <c r="T125" s="2029">
        <v>49405140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2287</v>
      </c>
      <c r="AA125" s="2027" t="s">
        <v>1149</v>
      </c>
      <c r="AB125" s="2029">
        <v>33605</v>
      </c>
      <c r="AC125" s="2029" t="s">
        <v>1096</v>
      </c>
      <c r="AD125" s="1937" t="s">
        <v>3662</v>
      </c>
      <c r="AE125" s="2029"/>
      <c r="AF125" s="1951"/>
      <c r="AG125" s="1951" t="s">
        <v>1087</v>
      </c>
      <c r="AH125" s="1951"/>
      <c r="AI125" s="2047">
        <f>T125</f>
        <v>49405140</v>
      </c>
      <c r="AJ125" s="2076" cm="1">
        <f t="array" ref="AJ125">SUM(MID(0&amp;AI125,LARGE(INDEX(ISNUMBER(--MID(AI125,ROW($1:$127),1))*ROW($1:$127),),ROW($1:$127))+1,1)*10^ROW($1:$127)/10)</f>
        <v>49405140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>F125/AN125</f>
        <v>24</v>
      </c>
      <c r="AN125" s="1494">
        <f>VLOOKUP(AJ125,'Item Master Data'!$A:$G,7,FALSE)</f>
        <v>32</v>
      </c>
      <c r="AO125" s="1494">
        <f>E125-AL125</f>
        <v>0</v>
      </c>
    </row>
    <row r="126" spans="1:41" s="1494" customFormat="1" ht="15.75" customHeight="1">
      <c r="A126" s="1550" t="s">
        <v>1154</v>
      </c>
      <c r="B126" s="1949" t="s">
        <v>3779</v>
      </c>
      <c r="C126" s="2029" t="s">
        <v>3285</v>
      </c>
      <c r="D126" s="2029" t="s">
        <v>2220</v>
      </c>
      <c r="E126" s="2029">
        <v>400</v>
      </c>
      <c r="F126" s="2031">
        <v>768</v>
      </c>
      <c r="G126" s="1833">
        <f>E126*F126</f>
        <v>307200</v>
      </c>
      <c r="H126" s="2108">
        <f>E126*F126/1000000</f>
        <v>0.30719999999999997</v>
      </c>
      <c r="I126" s="1837">
        <f>H126</f>
        <v>0.30719999999999997</v>
      </c>
      <c r="J126" s="2104"/>
      <c r="K126" s="2104"/>
      <c r="L126" s="2105"/>
      <c r="M126" s="1832">
        <f>SUM(I126:L126)</f>
        <v>0.30719999999999997</v>
      </c>
      <c r="N126" s="2030">
        <v>44671</v>
      </c>
      <c r="O126" s="2021">
        <v>44664</v>
      </c>
      <c r="P126" s="2030">
        <v>44671</v>
      </c>
      <c r="Q126" s="2030">
        <v>44673</v>
      </c>
      <c r="R126" s="2029" t="s">
        <v>267</v>
      </c>
      <c r="S126" s="2029">
        <v>60</v>
      </c>
      <c r="T126" s="2029">
        <v>49405140</v>
      </c>
      <c r="U126" s="2024">
        <v>0.55500000000000005</v>
      </c>
      <c r="V126" s="2102"/>
      <c r="W126" s="2029" t="s">
        <v>1103</v>
      </c>
      <c r="X126" s="2029"/>
      <c r="Y126" s="1949" t="s">
        <v>1138</v>
      </c>
      <c r="Z126" s="2029" t="s">
        <v>3799</v>
      </c>
      <c r="AA126" s="2027" t="s">
        <v>1136</v>
      </c>
      <c r="AB126" s="2029">
        <v>2780</v>
      </c>
      <c r="AC126" s="2029" t="s">
        <v>1096</v>
      </c>
      <c r="AD126" s="1937" t="s">
        <v>3662</v>
      </c>
      <c r="AE126" s="2029"/>
      <c r="AF126" s="1951" t="s">
        <v>1098</v>
      </c>
      <c r="AG126" s="1951" t="s">
        <v>1087</v>
      </c>
      <c r="AH126" s="2029"/>
      <c r="AI126" s="2047">
        <f>T126</f>
        <v>49405140</v>
      </c>
      <c r="AJ126" s="2076" cm="1">
        <f t="array" ref="AJ126">SUM(MID(0&amp;AI126,LARGE(INDEX(ISNUMBER(--MID(AI126,ROW($1:$127),1))*ROW($1:$127),),ROW($1:$127))+1,1)*10^ROW($1:$127)/10)</f>
        <v>49405140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>F126/AN126</f>
        <v>24</v>
      </c>
      <c r="AN126" s="1494">
        <f>VLOOKUP(AJ126,'Item Master Data'!$A:$G,7,FALSE)</f>
        <v>32</v>
      </c>
      <c r="AO126" s="1494">
        <f>E126-AL126</f>
        <v>0</v>
      </c>
    </row>
    <row r="127" spans="1:41" s="1494" customFormat="1" ht="15" customHeight="1">
      <c r="A127" s="1550" t="s">
        <v>1154</v>
      </c>
      <c r="B127" s="1949" t="s">
        <v>3286</v>
      </c>
      <c r="C127" s="2029" t="s">
        <v>3202</v>
      </c>
      <c r="D127" s="2029" t="s">
        <v>2229</v>
      </c>
      <c r="E127" s="2029">
        <v>480</v>
      </c>
      <c r="F127" s="2031">
        <v>290</v>
      </c>
      <c r="G127" s="1833">
        <f>E127*F127</f>
        <v>139200</v>
      </c>
      <c r="H127" s="2108">
        <f>E127*F127/1000000</f>
        <v>0.13919999999999999</v>
      </c>
      <c r="I127" s="1837">
        <f>H127</f>
        <v>0.13919999999999999</v>
      </c>
      <c r="J127" s="2104"/>
      <c r="K127" s="2104"/>
      <c r="L127" s="2105"/>
      <c r="M127" s="1832">
        <f>SUM(I127:L127)</f>
        <v>0.13919999999999999</v>
      </c>
      <c r="N127" s="2030">
        <v>44655</v>
      </c>
      <c r="O127" s="2030">
        <v>44635</v>
      </c>
      <c r="P127" s="2030">
        <v>44655</v>
      </c>
      <c r="Q127" s="2030">
        <v>44655</v>
      </c>
      <c r="R127" s="2029" t="s">
        <v>267</v>
      </c>
      <c r="S127" s="2029">
        <v>72</v>
      </c>
      <c r="T127" s="2029" t="s">
        <v>2536</v>
      </c>
      <c r="U127" s="2024">
        <v>0.49</v>
      </c>
      <c r="V127" s="2029"/>
      <c r="W127" s="2029" t="s">
        <v>1103</v>
      </c>
      <c r="X127" s="2029"/>
      <c r="Y127" s="1949" t="s">
        <v>2208</v>
      </c>
      <c r="Z127" s="2029" t="s">
        <v>3309</v>
      </c>
      <c r="AA127" s="2027" t="s">
        <v>1099</v>
      </c>
      <c r="AB127" s="2029">
        <v>95776</v>
      </c>
      <c r="AC127" s="2029" t="s">
        <v>1096</v>
      </c>
      <c r="AD127" s="2029" t="s">
        <v>1099</v>
      </c>
      <c r="AE127" s="2029"/>
      <c r="AF127" s="1951" t="s">
        <v>1110</v>
      </c>
      <c r="AG127" s="1951" t="s">
        <v>1087</v>
      </c>
      <c r="AH127" s="2029"/>
      <c r="AI127" s="2047" t="str">
        <f>T127</f>
        <v>30397472C</v>
      </c>
      <c r="AJ127" s="2076" cm="1">
        <f t="array" ref="AJ127">SUM(MID(0&amp;AI127,LARGE(INDEX(ISNUMBER(--MID(AI127,ROW($1:$127),1))*ROW($1:$127),),ROW($1:$127))+1,1)*10^ROW($1:$127)/10)</f>
        <v>30397472</v>
      </c>
      <c r="AK127" s="1953" t="str">
        <f>VLOOKUP($AJ127,'Item Master Data'!$A:$F,3,FALSE)</f>
        <v>Q.PEAK DUO XL G10</v>
      </c>
      <c r="AL127" s="1494">
        <f>VLOOKUP($AJ127,'Item Master Data'!$A:$F,6,FALSE)</f>
        <v>480</v>
      </c>
      <c r="AM127" s="1494">
        <f>F127/AN127</f>
        <v>10</v>
      </c>
      <c r="AN127" s="1494">
        <f>VLOOKUP(AJ127,'Item Master Data'!$A:$G,7,FALSE)</f>
        <v>29</v>
      </c>
      <c r="AO127" s="1494">
        <f>E127-AL127</f>
        <v>0</v>
      </c>
    </row>
    <row r="128" spans="1:41" s="1494" customFormat="1" ht="15" customHeight="1">
      <c r="A128" s="1550" t="s">
        <v>1154</v>
      </c>
      <c r="B128" s="1949" t="s">
        <v>3203</v>
      </c>
      <c r="C128" s="2029" t="s">
        <v>2237</v>
      </c>
      <c r="D128" s="2029" t="s">
        <v>2220</v>
      </c>
      <c r="E128" s="2029">
        <v>395</v>
      </c>
      <c r="F128" s="2031">
        <v>832</v>
      </c>
      <c r="G128" s="1833">
        <f>E128*F128</f>
        <v>328640</v>
      </c>
      <c r="H128" s="1831">
        <f>E128*F128/1000000</f>
        <v>0.32863999999999999</v>
      </c>
      <c r="I128" s="1837"/>
      <c r="J128" s="2104"/>
      <c r="K128" s="2104">
        <f>H128</f>
        <v>0.32863999999999999</v>
      </c>
      <c r="L128" s="2105"/>
      <c r="M128" s="1832">
        <f>SUM(I128:L128)</f>
        <v>0.32863999999999999</v>
      </c>
      <c r="N128" s="2112" t="s">
        <v>3376</v>
      </c>
      <c r="O128" s="2030">
        <v>44630</v>
      </c>
      <c r="P128" s="2030"/>
      <c r="Q128" s="2030"/>
      <c r="R128" s="2029" t="s">
        <v>267</v>
      </c>
      <c r="S128" s="2029">
        <v>60</v>
      </c>
      <c r="T128" s="2029">
        <v>49403139</v>
      </c>
      <c r="U128" s="2024">
        <v>0.55999999999999994</v>
      </c>
      <c r="V128" s="2102"/>
      <c r="W128" s="2029" t="s">
        <v>1103</v>
      </c>
      <c r="X128" s="2029" t="s">
        <v>1397</v>
      </c>
      <c r="Y128" s="1949" t="s">
        <v>3385</v>
      </c>
      <c r="Z128" s="2029" t="s">
        <v>1195</v>
      </c>
      <c r="AA128" s="2027" t="s">
        <v>1149</v>
      </c>
      <c r="AB128" s="2029">
        <v>32256</v>
      </c>
      <c r="AC128" s="2029" t="s">
        <v>1096</v>
      </c>
      <c r="AD128" s="1937" t="s">
        <v>3662</v>
      </c>
      <c r="AE128" s="2029"/>
      <c r="AF128" s="1951"/>
      <c r="AG128" s="1951" t="s">
        <v>1087</v>
      </c>
      <c r="AH128" s="1951"/>
      <c r="AI128" s="2047">
        <f>T128</f>
        <v>49403139</v>
      </c>
      <c r="AJ128" s="2076" cm="1">
        <f t="array" ref="AJ128">SUM(MID(0&amp;AI128,LARGE(INDEX(ISNUMBER(--MID(AI128,ROW($1:$127),1))*ROW($1:$127),),ROW($1:$127))+1,1)*10^ROW($1:$127)/10)</f>
        <v>49403139</v>
      </c>
      <c r="AK128" s="1953" t="str">
        <f>VLOOKUP($AJ128,'Item Master Data'!$A:$F,3,FALSE)</f>
        <v>Q.PEAK DUO BLK ML G10+</v>
      </c>
      <c r="AL128" s="1494">
        <f>VLOOKUP($AJ128,'Item Master Data'!$A:$F,6,FALSE)</f>
        <v>395</v>
      </c>
      <c r="AM128" s="1494">
        <f>F128/AN128</f>
        <v>26</v>
      </c>
      <c r="AN128" s="1494">
        <f>VLOOKUP(AJ128,'Item Master Data'!$A:$G,7,FALSE)</f>
        <v>32</v>
      </c>
      <c r="AO128" s="1494">
        <f>E128-AL128</f>
        <v>0</v>
      </c>
    </row>
    <row r="129" spans="1:41" s="1494" customFormat="1" ht="15" customHeight="1">
      <c r="A129" s="1550" t="s">
        <v>1154</v>
      </c>
      <c r="B129" s="1949" t="s">
        <v>3204</v>
      </c>
      <c r="C129" s="2029" t="s">
        <v>2237</v>
      </c>
      <c r="D129" s="2029" t="s">
        <v>2220</v>
      </c>
      <c r="E129" s="2029">
        <v>395</v>
      </c>
      <c r="F129" s="2031">
        <v>832</v>
      </c>
      <c r="G129" s="1833">
        <f>E129*F129</f>
        <v>328640</v>
      </c>
      <c r="H129" s="2108">
        <f>E129*F129/1000000</f>
        <v>0.32863999999999999</v>
      </c>
      <c r="I129" s="1837">
        <f>H129</f>
        <v>0.32863999999999999</v>
      </c>
      <c r="J129" s="2104"/>
      <c r="K129" s="2104"/>
      <c r="L129" s="2105"/>
      <c r="M129" s="1832">
        <f>SUM(I129:L129)</f>
        <v>0.32863999999999999</v>
      </c>
      <c r="N129" s="2030">
        <v>44659</v>
      </c>
      <c r="O129" s="2030">
        <v>44641</v>
      </c>
      <c r="P129" s="2030">
        <v>44652</v>
      </c>
      <c r="Q129" s="2030">
        <v>44659</v>
      </c>
      <c r="R129" s="2029" t="s">
        <v>267</v>
      </c>
      <c r="S129" s="2029">
        <v>60</v>
      </c>
      <c r="T129" s="2029" t="s">
        <v>3448</v>
      </c>
      <c r="U129" s="2024">
        <v>0.55999999999999994</v>
      </c>
      <c r="V129" s="2029"/>
      <c r="W129" s="2029" t="s">
        <v>1094</v>
      </c>
      <c r="X129" s="2029" t="s">
        <v>1397</v>
      </c>
      <c r="Y129" s="1949">
        <v>60</v>
      </c>
      <c r="Z129" s="2029" t="s">
        <v>3212</v>
      </c>
      <c r="AA129" s="2027" t="s">
        <v>1149</v>
      </c>
      <c r="AB129" s="2029" t="s">
        <v>2518</v>
      </c>
      <c r="AC129" s="2029" t="s">
        <v>1096</v>
      </c>
      <c r="AD129" s="2029" t="s">
        <v>1099</v>
      </c>
      <c r="AE129" s="2029"/>
      <c r="AF129" s="1951" t="s">
        <v>1110</v>
      </c>
      <c r="AG129" s="1951" t="s">
        <v>1087</v>
      </c>
      <c r="AH129" s="2029"/>
      <c r="AI129" s="2047" t="str">
        <f>T129</f>
        <v>30390155H</v>
      </c>
      <c r="AJ129" s="2076" cm="1">
        <f t="array" ref="AJ129">SUM(MID(0&amp;AI129,LARGE(INDEX(ISNUMBER(--MID(AI129,ROW($1:$127),1))*ROW($1:$127),),ROW($1:$127))+1,1)*10^ROW($1:$127)/10)</f>
        <v>30390155</v>
      </c>
      <c r="AK129" s="1953" t="str">
        <f>VLOOKUP($AJ129,'Item Master Data'!$A:$F,3,FALSE)</f>
        <v>Q.PEAK DUO BLK ML G10+</v>
      </c>
      <c r="AL129" s="1494">
        <f>VLOOKUP($AJ129,'Item Master Data'!$A:$F,6,FALSE)</f>
        <v>395</v>
      </c>
      <c r="AM129" s="1494">
        <f>F129/AN129</f>
        <v>26</v>
      </c>
      <c r="AN129" s="1494">
        <f>VLOOKUP(AJ129,'Item Master Data'!$A:$G,7,FALSE)</f>
        <v>32</v>
      </c>
      <c r="AO129" s="1494">
        <f>E129-AL129</f>
        <v>0</v>
      </c>
    </row>
    <row r="130" spans="1:41" s="1494" customFormat="1" ht="15" customHeight="1">
      <c r="A130" s="1550" t="s">
        <v>1154</v>
      </c>
      <c r="B130" s="1949" t="s">
        <v>3205</v>
      </c>
      <c r="C130" s="2029" t="s">
        <v>2237</v>
      </c>
      <c r="D130" s="2029" t="s">
        <v>2220</v>
      </c>
      <c r="E130" s="2029">
        <v>395</v>
      </c>
      <c r="F130" s="2031">
        <v>832</v>
      </c>
      <c r="G130" s="1833">
        <f>E130*F130</f>
        <v>328640</v>
      </c>
      <c r="H130" s="1831">
        <f>E130*F130/1000000</f>
        <v>0.32863999999999999</v>
      </c>
      <c r="I130" s="1837">
        <f>H130</f>
        <v>0.32863999999999999</v>
      </c>
      <c r="J130" s="2104"/>
      <c r="K130" s="2104"/>
      <c r="L130" s="2105"/>
      <c r="M130" s="1832">
        <f>SUM(I130:L130)</f>
        <v>0.32863999999999999</v>
      </c>
      <c r="N130" s="2030">
        <v>44656</v>
      </c>
      <c r="O130" s="2030">
        <v>44641</v>
      </c>
      <c r="P130" s="2030">
        <v>44651</v>
      </c>
      <c r="Q130" s="2030">
        <v>44656</v>
      </c>
      <c r="R130" s="2029" t="s">
        <v>267</v>
      </c>
      <c r="S130" s="2029">
        <v>60</v>
      </c>
      <c r="T130" s="2029" t="s">
        <v>3448</v>
      </c>
      <c r="U130" s="2024">
        <v>0.55999999999999994</v>
      </c>
      <c r="V130" s="2029"/>
      <c r="W130" s="2029" t="s">
        <v>1094</v>
      </c>
      <c r="X130" s="2029" t="s">
        <v>1397</v>
      </c>
      <c r="Y130" s="1949">
        <v>60</v>
      </c>
      <c r="Z130" s="2029" t="s">
        <v>2514</v>
      </c>
      <c r="AA130" s="2027" t="s">
        <v>1158</v>
      </c>
      <c r="AB130" s="2029">
        <v>19067</v>
      </c>
      <c r="AC130" s="2029" t="s">
        <v>1096</v>
      </c>
      <c r="AD130" s="2029" t="s">
        <v>1099</v>
      </c>
      <c r="AE130" s="2029"/>
      <c r="AF130" s="1951" t="s">
        <v>1110</v>
      </c>
      <c r="AG130" s="1951" t="s">
        <v>1087</v>
      </c>
      <c r="AH130" s="1951"/>
      <c r="AI130" s="2047" t="str">
        <f>T130</f>
        <v>30390155H</v>
      </c>
      <c r="AJ130" s="2076" cm="1">
        <f t="array" ref="AJ130">SUM(MID(0&amp;AI130,LARGE(INDEX(ISNUMBER(--MID(AI130,ROW($1:$127),1))*ROW($1:$127),),ROW($1:$127))+1,1)*10^ROW($1:$127)/10)</f>
        <v>30390155</v>
      </c>
      <c r="AK130" s="1953" t="str">
        <f>VLOOKUP($AJ130,'Item Master Data'!$A:$F,3,FALSE)</f>
        <v>Q.PEAK DUO BLK ML G10+</v>
      </c>
      <c r="AL130" s="1494">
        <f>VLOOKUP($AJ130,'Item Master Data'!$A:$F,6,FALSE)</f>
        <v>395</v>
      </c>
      <c r="AM130" s="1494">
        <f>F130/AN130</f>
        <v>26</v>
      </c>
      <c r="AN130" s="1494">
        <f>VLOOKUP(AJ130,'Item Master Data'!$A:$G,7,FALSE)</f>
        <v>32</v>
      </c>
      <c r="AO130" s="1494">
        <f>E130-AL130</f>
        <v>0</v>
      </c>
    </row>
    <row r="131" spans="1:41" s="1494" customFormat="1" ht="15" customHeight="1">
      <c r="A131" s="1550" t="s">
        <v>1154</v>
      </c>
      <c r="B131" s="1949" t="s">
        <v>3675</v>
      </c>
      <c r="C131" s="2029" t="s">
        <v>2237</v>
      </c>
      <c r="D131" s="2029" t="s">
        <v>2220</v>
      </c>
      <c r="E131" s="2029">
        <v>395</v>
      </c>
      <c r="F131" s="2031">
        <v>832</v>
      </c>
      <c r="G131" s="1833">
        <f>E131*F131</f>
        <v>328640</v>
      </c>
      <c r="H131" s="1831">
        <f>E131*F131/1000000</f>
        <v>0.32863999999999999</v>
      </c>
      <c r="I131" s="1837"/>
      <c r="J131" s="2104">
        <f>H131</f>
        <v>0.32863999999999999</v>
      </c>
      <c r="K131" s="2104"/>
      <c r="L131" s="2105"/>
      <c r="M131" s="1832">
        <f>SUM(I131:L131)</f>
        <v>0.32863999999999999</v>
      </c>
      <c r="N131" s="2107"/>
      <c r="O131" s="2030">
        <v>44663</v>
      </c>
      <c r="P131" s="2030">
        <v>44670</v>
      </c>
      <c r="Q131" s="2030">
        <v>44672</v>
      </c>
      <c r="R131" s="2029" t="s">
        <v>267</v>
      </c>
      <c r="S131" s="2029">
        <v>60</v>
      </c>
      <c r="T131" s="2029" t="s">
        <v>3448</v>
      </c>
      <c r="U131" s="2024">
        <v>0.55999999999999994</v>
      </c>
      <c r="V131" s="2029"/>
      <c r="W131" s="2029" t="s">
        <v>1094</v>
      </c>
      <c r="X131" s="2029" t="s">
        <v>1397</v>
      </c>
      <c r="Y131" s="1949">
        <v>60</v>
      </c>
      <c r="Z131" s="2029" t="s">
        <v>1100</v>
      </c>
      <c r="AA131" s="2027" t="s">
        <v>1099</v>
      </c>
      <c r="AB131" s="2029" t="s">
        <v>3209</v>
      </c>
      <c r="AC131" s="2029" t="s">
        <v>1096</v>
      </c>
      <c r="AD131" s="2029" t="s">
        <v>1099</v>
      </c>
      <c r="AE131" s="2029"/>
      <c r="AF131" s="1951" t="s">
        <v>1110</v>
      </c>
      <c r="AG131" s="1951" t="s">
        <v>1087</v>
      </c>
      <c r="AH131" s="1951"/>
      <c r="AI131" s="2047" t="str">
        <f>T131</f>
        <v>30390155H</v>
      </c>
      <c r="AJ131" s="2076" cm="1">
        <f t="array" ref="AJ131">SUM(MID(0&amp;AI131,LARGE(INDEX(ISNUMBER(--MID(AI131,ROW($1:$127),1))*ROW($1:$127),),ROW($1:$127))+1,1)*10^ROW($1:$127)/10)</f>
        <v>30390155</v>
      </c>
      <c r="AK131" s="1953" t="str">
        <f>VLOOKUP($AJ131,'Item Master Data'!$A:$F,3,FALSE)</f>
        <v>Q.PEAK DUO BLK ML G10+</v>
      </c>
      <c r="AL131" s="1494">
        <f>VLOOKUP($AJ131,'Item Master Data'!$A:$F,6,FALSE)</f>
        <v>395</v>
      </c>
      <c r="AM131" s="1494">
        <f>F131/AN131</f>
        <v>26</v>
      </c>
      <c r="AN131" s="1494">
        <f>VLOOKUP(AJ131,'Item Master Data'!$A:$G,7,FALSE)</f>
        <v>32</v>
      </c>
      <c r="AO131" s="1494">
        <f>E131-AL131</f>
        <v>0</v>
      </c>
    </row>
    <row r="132" spans="1:41" s="1494" customFormat="1" ht="15" customHeight="1">
      <c r="A132" s="1550" t="s">
        <v>1154</v>
      </c>
      <c r="B132" s="1949" t="s">
        <v>3676</v>
      </c>
      <c r="C132" s="2029" t="s">
        <v>2237</v>
      </c>
      <c r="D132" s="2029" t="s">
        <v>2220</v>
      </c>
      <c r="E132" s="2029">
        <v>395</v>
      </c>
      <c r="F132" s="2031">
        <v>832</v>
      </c>
      <c r="G132" s="1833">
        <f>E132*F132</f>
        <v>328640</v>
      </c>
      <c r="H132" s="1831">
        <f>E132*F132/1000000</f>
        <v>0.32863999999999999</v>
      </c>
      <c r="I132" s="1837"/>
      <c r="J132" s="2104">
        <f>H132</f>
        <v>0.32863999999999999</v>
      </c>
      <c r="K132" s="2104"/>
      <c r="L132" s="2105"/>
      <c r="M132" s="1832">
        <f>SUM(I132:L132)</f>
        <v>0.32863999999999999</v>
      </c>
      <c r="N132" s="2107"/>
      <c r="O132" s="2030">
        <v>44663</v>
      </c>
      <c r="P132" s="2030">
        <v>44670</v>
      </c>
      <c r="Q132" s="2030">
        <v>44672</v>
      </c>
      <c r="R132" s="2029" t="s">
        <v>267</v>
      </c>
      <c r="S132" s="2029">
        <v>60</v>
      </c>
      <c r="T132" s="2029" t="s">
        <v>3448</v>
      </c>
      <c r="U132" s="2024">
        <v>0.55999999999999994</v>
      </c>
      <c r="V132" s="2029"/>
      <c r="W132" s="2029" t="s">
        <v>1094</v>
      </c>
      <c r="X132" s="2029" t="s">
        <v>1397</v>
      </c>
      <c r="Y132" s="1949">
        <v>60</v>
      </c>
      <c r="Z132" s="2029" t="s">
        <v>1100</v>
      </c>
      <c r="AA132" s="2027" t="s">
        <v>1099</v>
      </c>
      <c r="AB132" s="2029" t="s">
        <v>3209</v>
      </c>
      <c r="AC132" s="2029" t="s">
        <v>1096</v>
      </c>
      <c r="AD132" s="2029" t="s">
        <v>1099</v>
      </c>
      <c r="AE132" s="2029"/>
      <c r="AF132" s="1951" t="s">
        <v>1110</v>
      </c>
      <c r="AG132" s="1951" t="s">
        <v>1087</v>
      </c>
      <c r="AH132" s="1951"/>
      <c r="AI132" s="2047" t="str">
        <f>T132</f>
        <v>30390155H</v>
      </c>
      <c r="AJ132" s="2076" cm="1">
        <f t="array" ref="AJ132">SUM(MID(0&amp;AI132,LARGE(INDEX(ISNUMBER(--MID(AI132,ROW($1:$127),1))*ROW($1:$127),),ROW($1:$127))+1,1)*10^ROW($1:$127)/10)</f>
        <v>30390155</v>
      </c>
      <c r="AK132" s="1953" t="str">
        <f>VLOOKUP($AJ132,'Item Master Data'!$A:$F,3,FALSE)</f>
        <v>Q.PEAK DUO BLK ML G10+</v>
      </c>
      <c r="AL132" s="1494">
        <f>VLOOKUP($AJ132,'Item Master Data'!$A:$F,6,FALSE)</f>
        <v>395</v>
      </c>
      <c r="AM132" s="1494">
        <f>F132/AN132</f>
        <v>26</v>
      </c>
      <c r="AN132" s="1494">
        <f>VLOOKUP(AJ132,'Item Master Data'!$A:$G,7,FALSE)</f>
        <v>32</v>
      </c>
      <c r="AO132" s="1494">
        <f>E132-AL132</f>
        <v>0</v>
      </c>
    </row>
    <row r="133" spans="1:41" s="1494" customFormat="1" ht="15" customHeight="1">
      <c r="A133" s="1550" t="s">
        <v>1154</v>
      </c>
      <c r="B133" s="1949" t="s">
        <v>3677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>E133*F133</f>
        <v>328640</v>
      </c>
      <c r="H133" s="1831">
        <f>E133*F133/1000000</f>
        <v>0.32863999999999999</v>
      </c>
      <c r="I133" s="1837"/>
      <c r="J133" s="2104">
        <f>H133</f>
        <v>0.32863999999999999</v>
      </c>
      <c r="K133" s="2104"/>
      <c r="L133" s="2105"/>
      <c r="M133" s="1832">
        <f>SUM(I133:L133)</f>
        <v>0.32863999999999999</v>
      </c>
      <c r="N133" s="2107"/>
      <c r="O133" s="2030">
        <v>44663</v>
      </c>
      <c r="P133" s="2030">
        <v>44672</v>
      </c>
      <c r="Q133" s="2030">
        <v>44672</v>
      </c>
      <c r="R133" s="2029" t="s">
        <v>267</v>
      </c>
      <c r="S133" s="2029">
        <v>60</v>
      </c>
      <c r="T133" s="2029" t="s">
        <v>3422</v>
      </c>
      <c r="U133" s="2024">
        <v>0.55999999999999994</v>
      </c>
      <c r="V133" s="2029"/>
      <c r="W133" s="2029" t="s">
        <v>1094</v>
      </c>
      <c r="X133" s="2029" t="s">
        <v>1397</v>
      </c>
      <c r="Y133" s="1949">
        <v>60</v>
      </c>
      <c r="Z133" s="2029" t="s">
        <v>3210</v>
      </c>
      <c r="AA133" s="2027" t="s">
        <v>1099</v>
      </c>
      <c r="AB133" s="2029" t="s">
        <v>3211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1951"/>
      <c r="AI133" s="2047" t="str">
        <f>T133</f>
        <v>30390455H</v>
      </c>
      <c r="AJ133" s="2076" cm="1">
        <f t="array" ref="AJ133">SUM(MID(0&amp;AI133,LARGE(INDEX(ISNUMBER(--MID(AI133,ROW($1:$127),1))*ROW($1:$127),),ROW($1:$127))+1,1)*10^ROW($1:$127)/10)</f>
        <v>30390455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>F133/AN133</f>
        <v>26</v>
      </c>
      <c r="AN133" s="1494">
        <f>VLOOKUP(AJ133,'Item Master Data'!$A:$G,7,FALSE)</f>
        <v>32</v>
      </c>
      <c r="AO133" s="1494">
        <f>E133-AL133</f>
        <v>0</v>
      </c>
    </row>
    <row r="134" spans="1:41" s="1494" customFormat="1" ht="15" customHeight="1">
      <c r="A134" s="1550" t="s">
        <v>1154</v>
      </c>
      <c r="B134" s="1949" t="s">
        <v>3678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>E134*F134</f>
        <v>328640</v>
      </c>
      <c r="H134" s="1831">
        <f>E134*F134/1000000</f>
        <v>0.32863999999999999</v>
      </c>
      <c r="I134" s="1837"/>
      <c r="J134" s="2104">
        <f>H134</f>
        <v>0.32863999999999999</v>
      </c>
      <c r="K134" s="2104"/>
      <c r="L134" s="2105"/>
      <c r="M134" s="1832">
        <f>SUM(I134:L134)</f>
        <v>0.32863999999999999</v>
      </c>
      <c r="N134" s="2107"/>
      <c r="O134" s="2030">
        <v>44663</v>
      </c>
      <c r="P134" s="2030">
        <v>44672</v>
      </c>
      <c r="Q134" s="2030">
        <v>44673</v>
      </c>
      <c r="R134" s="2029" t="s">
        <v>267</v>
      </c>
      <c r="S134" s="2029">
        <v>60</v>
      </c>
      <c r="T134" s="2029" t="s">
        <v>3422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3210</v>
      </c>
      <c r="AA134" s="2027" t="s">
        <v>1099</v>
      </c>
      <c r="AB134" s="2029" t="s">
        <v>3211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1951"/>
      <c r="AI134" s="2047" t="str">
        <f>T134</f>
        <v>30390455H</v>
      </c>
      <c r="AJ134" s="2076" cm="1">
        <f t="array" ref="AJ134">SUM(MID(0&amp;AI134,LARGE(INDEX(ISNUMBER(--MID(AI134,ROW($1:$127),1))*ROW($1:$127),),ROW($1:$127))+1,1)*10^ROW($1:$127)/10)</f>
        <v>30390455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>F134/AN134</f>
        <v>26</v>
      </c>
      <c r="AN134" s="1494">
        <f>VLOOKUP(AJ134,'Item Master Data'!$A:$G,7,FALSE)</f>
        <v>32</v>
      </c>
      <c r="AO134" s="1494">
        <f>E134-AL134</f>
        <v>0</v>
      </c>
    </row>
    <row r="135" spans="1:41" s="1494" customFormat="1" ht="15" customHeight="1">
      <c r="A135" s="1550" t="s">
        <v>1154</v>
      </c>
      <c r="B135" s="1949" t="s">
        <v>3679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>E135*F135</f>
        <v>328640</v>
      </c>
      <c r="H135" s="1831">
        <f>E135*F135/1000000</f>
        <v>0.32863999999999999</v>
      </c>
      <c r="I135" s="1837"/>
      <c r="J135" s="2104">
        <f>H135</f>
        <v>0.32863999999999999</v>
      </c>
      <c r="K135" s="2104"/>
      <c r="L135" s="2105"/>
      <c r="M135" s="1832">
        <f>SUM(I135:L135)</f>
        <v>0.32863999999999999</v>
      </c>
      <c r="N135" s="2107"/>
      <c r="O135" s="2030">
        <v>44664</v>
      </c>
      <c r="P135" s="2030">
        <v>44669</v>
      </c>
      <c r="Q135" s="2030">
        <v>44671</v>
      </c>
      <c r="R135" s="2029" t="s">
        <v>267</v>
      </c>
      <c r="S135" s="2029">
        <v>60</v>
      </c>
      <c r="T135" s="2029" t="s">
        <v>3448</v>
      </c>
      <c r="U135" s="2024">
        <f>221.2/395</f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2252</v>
      </c>
      <c r="AA135" s="2027" t="s">
        <v>1095</v>
      </c>
      <c r="AB135" s="2029" t="s">
        <v>3693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>T135</f>
        <v>30390155H</v>
      </c>
      <c r="AJ135" s="2076" cm="1">
        <f t="array" ref="AJ135">SUM(MID(0&amp;AI135,LARGE(INDEX(ISNUMBER(--MID(AI135,ROW($1:$127),1))*ROW($1:$127),),ROW($1:$127))+1,1)*10^ROW($1:$127)/10)</f>
        <v>30390155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>F135/AN135</f>
        <v>26</v>
      </c>
      <c r="AN135" s="1494">
        <f>VLOOKUP(AJ135,'Item Master Data'!$A:$G,7,FALSE)</f>
        <v>32</v>
      </c>
      <c r="AO135" s="1494">
        <f>E135-AL135</f>
        <v>0</v>
      </c>
    </row>
    <row r="136" spans="1:41" s="1494" customFormat="1" ht="15" customHeight="1">
      <c r="A136" s="1550" t="s">
        <v>1154</v>
      </c>
      <c r="B136" s="1949" t="s">
        <v>3680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>E136*F136</f>
        <v>328640</v>
      </c>
      <c r="H136" s="1831">
        <f>E136*F136/1000000</f>
        <v>0.32863999999999999</v>
      </c>
      <c r="I136" s="1837"/>
      <c r="J136" s="2104"/>
      <c r="K136" s="2104">
        <f>H136</f>
        <v>0.32863999999999999</v>
      </c>
      <c r="L136" s="2105"/>
      <c r="M136" s="1832">
        <f>SUM(I136:L136)</f>
        <v>0.32863999999999999</v>
      </c>
      <c r="N136" s="2112" t="s">
        <v>3376</v>
      </c>
      <c r="O136" s="2030">
        <v>44664</v>
      </c>
      <c r="P136" s="2030"/>
      <c r="Q136" s="2030"/>
      <c r="R136" s="2029" t="s">
        <v>267</v>
      </c>
      <c r="S136" s="2029">
        <v>60</v>
      </c>
      <c r="T136" s="2029" t="s">
        <v>3448</v>
      </c>
      <c r="U136" s="2024">
        <f>221.2/395</f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1152</v>
      </c>
      <c r="AA136" s="2027" t="s">
        <v>1149</v>
      </c>
      <c r="AB136" s="2029" t="s">
        <v>2518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>T136</f>
        <v>30390155H</v>
      </c>
      <c r="AJ136" s="2076" cm="1">
        <f t="array" ref="AJ136">SUM(MID(0&amp;AI136,LARGE(INDEX(ISNUMBER(--MID(AI136,ROW($1:$127),1))*ROW($1:$127),),ROW($1:$127))+1,1)*10^ROW($1:$127)/10)</f>
        <v>30390155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>F136/AN136</f>
        <v>26</v>
      </c>
      <c r="AN136" s="1494">
        <f>VLOOKUP(AJ136,'Item Master Data'!$A:$G,7,FALSE)</f>
        <v>32</v>
      </c>
      <c r="AO136" s="1494">
        <f>E136-AL136</f>
        <v>0</v>
      </c>
    </row>
    <row r="137" spans="1:41" s="1494" customFormat="1" ht="15" customHeight="1">
      <c r="A137" s="1550" t="s">
        <v>1154</v>
      </c>
      <c r="B137" s="1949" t="s">
        <v>3681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>E137*F137</f>
        <v>328640</v>
      </c>
      <c r="H137" s="1831">
        <f>E137*F137/1000000</f>
        <v>0.32863999999999999</v>
      </c>
      <c r="I137" s="1837"/>
      <c r="J137" s="2104">
        <f>H137</f>
        <v>0.32863999999999999</v>
      </c>
      <c r="K137" s="2104"/>
      <c r="L137" s="2105"/>
      <c r="M137" s="1832">
        <f>SUM(I137:L137)</f>
        <v>0.32863999999999999</v>
      </c>
      <c r="N137" s="2030"/>
      <c r="O137" s="2030">
        <v>44664</v>
      </c>
      <c r="P137" s="2030">
        <v>44672</v>
      </c>
      <c r="Q137" s="2030">
        <v>44677</v>
      </c>
      <c r="R137" s="2029" t="s">
        <v>267</v>
      </c>
      <c r="S137" s="2029">
        <v>60</v>
      </c>
      <c r="T137" s="2029" t="s">
        <v>3448</v>
      </c>
      <c r="U137" s="2024">
        <f>221.2/395</f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1152</v>
      </c>
      <c r="AA137" s="2027" t="s">
        <v>1149</v>
      </c>
      <c r="AB137" s="2029" t="s">
        <v>2518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>T137</f>
        <v>30390155H</v>
      </c>
      <c r="AJ137" s="2076" cm="1">
        <f t="array" ref="AJ137">SUM(MID(0&amp;AI137,LARGE(INDEX(ISNUMBER(--MID(AI137,ROW($1:$127),1))*ROW($1:$127),),ROW($1:$127))+1,1)*10^ROW($1:$127)/10)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>F137/AN137</f>
        <v>26</v>
      </c>
      <c r="AN137" s="1494">
        <f>VLOOKUP(AJ137,'Item Master Data'!$A:$G,7,FALSE)</f>
        <v>32</v>
      </c>
      <c r="AO137" s="1494">
        <f>E137-AL137</f>
        <v>0</v>
      </c>
    </row>
    <row r="138" spans="1:41" s="1494" customFormat="1" ht="15" customHeight="1">
      <c r="A138" s="1550" t="s">
        <v>1154</v>
      </c>
      <c r="B138" s="1949" t="s">
        <v>3780</v>
      </c>
      <c r="C138" s="2029" t="s">
        <v>1155</v>
      </c>
      <c r="D138" s="2029" t="s">
        <v>2220</v>
      </c>
      <c r="E138" s="2029">
        <v>400</v>
      </c>
      <c r="F138" s="2031">
        <v>832</v>
      </c>
      <c r="G138" s="1833">
        <f>E138*F138</f>
        <v>332800</v>
      </c>
      <c r="H138" s="1831">
        <f>E138*F138/1000000</f>
        <v>0.33279999999999998</v>
      </c>
      <c r="I138" s="1837">
        <f>H138</f>
        <v>0.33279999999999998</v>
      </c>
      <c r="J138" s="2104"/>
      <c r="K138" s="2104"/>
      <c r="L138" s="2105"/>
      <c r="M138" s="1832">
        <f>SUM(I138:L138)</f>
        <v>0.33279999999999998</v>
      </c>
      <c r="N138" s="2030">
        <v>44669</v>
      </c>
      <c r="O138" s="2030">
        <v>44659</v>
      </c>
      <c r="P138" s="2030">
        <v>44669</v>
      </c>
      <c r="Q138" s="2030">
        <v>44671</v>
      </c>
      <c r="R138" s="2029" t="s">
        <v>267</v>
      </c>
      <c r="S138" s="2029">
        <v>60</v>
      </c>
      <c r="T138" s="2029">
        <v>49405140</v>
      </c>
      <c r="U138" s="2024">
        <v>0.55500000000000005</v>
      </c>
      <c r="V138" s="2102"/>
      <c r="W138" s="2029" t="s">
        <v>1103</v>
      </c>
      <c r="X138" s="2029"/>
      <c r="Y138" s="1949" t="s">
        <v>2208</v>
      </c>
      <c r="Z138" s="2029" t="s">
        <v>3800</v>
      </c>
      <c r="AA138" s="2027" t="s">
        <v>1133</v>
      </c>
      <c r="AB138" s="2029">
        <v>12204</v>
      </c>
      <c r="AC138" s="2029" t="s">
        <v>1096</v>
      </c>
      <c r="AD138" s="1937" t="s">
        <v>3662</v>
      </c>
      <c r="AE138" s="2029"/>
      <c r="AF138" s="1951"/>
      <c r="AG138" s="1951" t="s">
        <v>2235</v>
      </c>
      <c r="AH138" s="1951"/>
      <c r="AI138" s="2047">
        <f>T138</f>
        <v>49405140</v>
      </c>
      <c r="AJ138" s="2076" cm="1">
        <f t="array" ref="AJ138">SUM(MID(0&amp;AI138,LARGE(INDEX(ISNUMBER(--MID(AI138,ROW($1:$127),1))*ROW($1:$127),),ROW($1:$127))+1,1)*10^ROW($1:$127)/10)</f>
        <v>49405140</v>
      </c>
      <c r="AK138" s="1953" t="str">
        <f>VLOOKUP($AJ138,'Item Master Data'!$A:$F,3,FALSE)</f>
        <v>Q.PEAK DUO BLK ML G10+</v>
      </c>
      <c r="AL138" s="1494">
        <f>VLOOKUP($AJ138,'Item Master Data'!$A:$F,6,FALSE)</f>
        <v>400</v>
      </c>
      <c r="AM138" s="1494">
        <f>F138/AN138</f>
        <v>26</v>
      </c>
      <c r="AN138" s="1494">
        <f>VLOOKUP(AJ138,'Item Master Data'!$A:$G,7,FALSE)</f>
        <v>32</v>
      </c>
      <c r="AO138" s="1494">
        <f>E138-AL138</f>
        <v>0</v>
      </c>
    </row>
    <row r="139" spans="1:41" s="1494" customFormat="1" ht="15" customHeight="1">
      <c r="A139" s="1550" t="s">
        <v>1154</v>
      </c>
      <c r="B139" s="1949" t="s">
        <v>3781</v>
      </c>
      <c r="C139" s="2029" t="s">
        <v>1155</v>
      </c>
      <c r="D139" s="2029" t="s">
        <v>2220</v>
      </c>
      <c r="E139" s="2029">
        <v>400</v>
      </c>
      <c r="F139" s="2031">
        <v>768</v>
      </c>
      <c r="G139" s="1833">
        <f>E139*F139</f>
        <v>307200</v>
      </c>
      <c r="H139" s="1831">
        <f>E139*F139/1000000</f>
        <v>0.30719999999999997</v>
      </c>
      <c r="I139" s="1837"/>
      <c r="J139" s="2104">
        <f>H139</f>
        <v>0.30719999999999997</v>
      </c>
      <c r="K139" s="2104"/>
      <c r="L139" s="2105"/>
      <c r="M139" s="1832">
        <f>SUM(I139:L139)</f>
        <v>0.30719999999999997</v>
      </c>
      <c r="N139" s="2107"/>
      <c r="O139" s="2030">
        <v>44659</v>
      </c>
      <c r="P139" s="2030">
        <v>44673</v>
      </c>
      <c r="Q139" s="2030">
        <v>44676</v>
      </c>
      <c r="R139" s="2029" t="s">
        <v>267</v>
      </c>
      <c r="S139" s="2029">
        <v>60</v>
      </c>
      <c r="T139" s="2029" t="s">
        <v>3269</v>
      </c>
      <c r="U139" s="2024">
        <v>0.55500000000000005</v>
      </c>
      <c r="V139" s="2029"/>
      <c r="W139" s="2029" t="s">
        <v>1103</v>
      </c>
      <c r="X139" s="2029"/>
      <c r="Y139" s="1949" t="s">
        <v>2208</v>
      </c>
      <c r="Z139" s="2029" t="s">
        <v>3801</v>
      </c>
      <c r="AA139" s="2027" t="s">
        <v>1095</v>
      </c>
      <c r="AB139" s="2029">
        <v>75063</v>
      </c>
      <c r="AC139" s="2029" t="s">
        <v>1096</v>
      </c>
      <c r="AD139" s="2029" t="s">
        <v>1099</v>
      </c>
      <c r="AE139" s="2029"/>
      <c r="AF139" s="1951" t="s">
        <v>1098</v>
      </c>
      <c r="AG139" s="1951"/>
      <c r="AH139" s="1951"/>
      <c r="AI139" s="2047" t="str">
        <f>T139</f>
        <v>30390456H</v>
      </c>
      <c r="AJ139" s="2076" cm="1">
        <f t="array" ref="AJ139">SUM(MID(0&amp;AI139,LARGE(INDEX(ISNUMBER(--MID(AI139,ROW($1:$127),1))*ROW($1:$127),),ROW($1:$127))+1,1)*10^ROW($1:$127)/10)</f>
        <v>30390456</v>
      </c>
      <c r="AK139" s="1953" t="str">
        <f>VLOOKUP($AJ139,'Item Master Data'!$A:$F,3,FALSE)</f>
        <v>Q.PEAK DUO BLK ML G10+</v>
      </c>
      <c r="AL139" s="1494">
        <f>VLOOKUP($AJ139,'Item Master Data'!$A:$F,6,FALSE)</f>
        <v>400</v>
      </c>
      <c r="AM139" s="1494">
        <f>F139/AN139</f>
        <v>24</v>
      </c>
      <c r="AN139" s="1494">
        <f>VLOOKUP(AJ139,'Item Master Data'!$A:$G,7,FALSE)</f>
        <v>32</v>
      </c>
      <c r="AO139" s="1494">
        <f>E139-AL139</f>
        <v>0</v>
      </c>
    </row>
    <row r="140" spans="1:41" s="1494" customFormat="1" ht="15" customHeight="1">
      <c r="A140" s="1550" t="s">
        <v>1154</v>
      </c>
      <c r="B140" s="1949" t="s">
        <v>3782</v>
      </c>
      <c r="C140" s="2029" t="s">
        <v>1155</v>
      </c>
      <c r="D140" s="2029" t="s">
        <v>2220</v>
      </c>
      <c r="E140" s="2029">
        <v>400</v>
      </c>
      <c r="F140" s="2031">
        <v>768</v>
      </c>
      <c r="G140" s="1833">
        <f>E140*F140</f>
        <v>307200</v>
      </c>
      <c r="H140" s="1831">
        <f>E140*F140/1000000</f>
        <v>0.30719999999999997</v>
      </c>
      <c r="I140" s="1837">
        <f>H140</f>
        <v>0.30719999999999997</v>
      </c>
      <c r="J140" s="2104"/>
      <c r="K140" s="2104"/>
      <c r="L140" s="2105"/>
      <c r="M140" s="1832">
        <f>SUM(I140:L140)</f>
        <v>0.30719999999999997</v>
      </c>
      <c r="N140" s="2030">
        <v>44666</v>
      </c>
      <c r="O140" s="2030">
        <v>44659</v>
      </c>
      <c r="P140" s="2030">
        <v>44666</v>
      </c>
      <c r="Q140" s="2030">
        <v>44669</v>
      </c>
      <c r="R140" s="2029" t="s">
        <v>267</v>
      </c>
      <c r="S140" s="2029">
        <v>60</v>
      </c>
      <c r="T140" s="2029" t="s">
        <v>3269</v>
      </c>
      <c r="U140" s="2024">
        <v>0.55500000000000005</v>
      </c>
      <c r="V140" s="2029"/>
      <c r="W140" s="2029" t="s">
        <v>1103</v>
      </c>
      <c r="X140" s="2029"/>
      <c r="Y140" s="1949" t="s">
        <v>2208</v>
      </c>
      <c r="Z140" s="2029" t="s">
        <v>3801</v>
      </c>
      <c r="AA140" s="2027" t="s">
        <v>1095</v>
      </c>
      <c r="AB140" s="2029">
        <v>75063</v>
      </c>
      <c r="AC140" s="2029" t="s">
        <v>1096</v>
      </c>
      <c r="AD140" s="2029" t="s">
        <v>1099</v>
      </c>
      <c r="AE140" s="2029"/>
      <c r="AF140" s="1951" t="s">
        <v>1098</v>
      </c>
      <c r="AG140" s="1951"/>
      <c r="AH140" s="1951"/>
      <c r="AI140" s="2047" t="str">
        <f>T140</f>
        <v>30390456H</v>
      </c>
      <c r="AJ140" s="2076" cm="1">
        <f t="array" ref="AJ140">SUM(MID(0&amp;AI140,LARGE(INDEX(ISNUMBER(--MID(AI140,ROW($1:$127),1))*ROW($1:$127),),ROW($1:$127))+1,1)*10^ROW($1:$127)/10)</f>
        <v>30390456</v>
      </c>
      <c r="AK140" s="1953" t="str">
        <f>VLOOKUP($AJ140,'Item Master Data'!$A:$F,3,FALSE)</f>
        <v>Q.PEAK DUO BLK ML G10+</v>
      </c>
      <c r="AL140" s="1494">
        <f>VLOOKUP($AJ140,'Item Master Data'!$A:$F,6,FALSE)</f>
        <v>400</v>
      </c>
      <c r="AM140" s="1494">
        <f>F140/AN140</f>
        <v>24</v>
      </c>
      <c r="AN140" s="1494">
        <f>VLOOKUP(AJ140,'Item Master Data'!$A:$G,7,FALSE)</f>
        <v>32</v>
      </c>
      <c r="AO140" s="1494">
        <f>E140-AL140</f>
        <v>0</v>
      </c>
    </row>
    <row r="141" spans="1:41" s="1494" customFormat="1" ht="15" customHeight="1">
      <c r="A141" s="1550" t="s">
        <v>1154</v>
      </c>
      <c r="B141" s="1949" t="s">
        <v>3783</v>
      </c>
      <c r="C141" s="2029" t="s">
        <v>1155</v>
      </c>
      <c r="D141" s="2029" t="s">
        <v>2220</v>
      </c>
      <c r="E141" s="2029">
        <v>400</v>
      </c>
      <c r="F141" s="2031">
        <v>768</v>
      </c>
      <c r="G141" s="1833">
        <f>E141*F141</f>
        <v>307200</v>
      </c>
      <c r="H141" s="1831">
        <f>E141*F141/1000000</f>
        <v>0.30719999999999997</v>
      </c>
      <c r="I141" s="1837">
        <f>H141</f>
        <v>0.30719999999999997</v>
      </c>
      <c r="J141" s="2104"/>
      <c r="K141" s="2104"/>
      <c r="L141" s="2105"/>
      <c r="M141" s="1832">
        <f>SUM(I141:L141)</f>
        <v>0.30719999999999997</v>
      </c>
      <c r="N141" s="2030">
        <v>44666</v>
      </c>
      <c r="O141" s="2030">
        <v>44659</v>
      </c>
      <c r="P141" s="2030">
        <v>44666</v>
      </c>
      <c r="Q141" s="2030">
        <v>44669</v>
      </c>
      <c r="R141" s="2029" t="s">
        <v>267</v>
      </c>
      <c r="S141" s="2029">
        <v>60</v>
      </c>
      <c r="T141" s="2029" t="s">
        <v>3269</v>
      </c>
      <c r="U141" s="2024">
        <v>0.55500000000000005</v>
      </c>
      <c r="V141" s="2029"/>
      <c r="W141" s="2029" t="s">
        <v>1103</v>
      </c>
      <c r="X141" s="2029"/>
      <c r="Y141" s="1949" t="s">
        <v>2208</v>
      </c>
      <c r="Z141" s="2029" t="s">
        <v>3801</v>
      </c>
      <c r="AA141" s="2027" t="s">
        <v>1095</v>
      </c>
      <c r="AB141" s="2029">
        <v>75063</v>
      </c>
      <c r="AC141" s="2029" t="s">
        <v>1096</v>
      </c>
      <c r="AD141" s="2029" t="s">
        <v>1099</v>
      </c>
      <c r="AE141" s="2029"/>
      <c r="AF141" s="1951" t="s">
        <v>1098</v>
      </c>
      <c r="AG141" s="1951"/>
      <c r="AH141" s="1951"/>
      <c r="AI141" s="2047" t="str">
        <f>T141</f>
        <v>30390456H</v>
      </c>
      <c r="AJ141" s="2076" cm="1">
        <f t="array" ref="AJ141">SUM(MID(0&amp;AI141,LARGE(INDEX(ISNUMBER(--MID(AI141,ROW($1:$127),1))*ROW($1:$127),),ROW($1:$127))+1,1)*10^ROW($1:$127)/10)</f>
        <v>30390456</v>
      </c>
      <c r="AK141" s="1953" t="str">
        <f>VLOOKUP($AJ141,'Item Master Data'!$A:$F,3,FALSE)</f>
        <v>Q.PEAK DUO BLK ML G10+</v>
      </c>
      <c r="AL141" s="1494">
        <f>VLOOKUP($AJ141,'Item Master Data'!$A:$F,6,FALSE)</f>
        <v>400</v>
      </c>
      <c r="AM141" s="1494">
        <f>F141/AN141</f>
        <v>24</v>
      </c>
      <c r="AN141" s="1494">
        <f>VLOOKUP(AJ141,'Item Master Data'!$A:$G,7,FALSE)</f>
        <v>32</v>
      </c>
      <c r="AO141" s="1494">
        <f>E141-AL141</f>
        <v>0</v>
      </c>
    </row>
    <row r="142" spans="1:41" s="1494" customFormat="1" ht="15" customHeight="1">
      <c r="A142" s="1550" t="s">
        <v>1154</v>
      </c>
      <c r="B142" s="1949" t="s">
        <v>3784</v>
      </c>
      <c r="C142" s="2029" t="s">
        <v>1155</v>
      </c>
      <c r="D142" s="2029" t="s">
        <v>2220</v>
      </c>
      <c r="E142" s="2029">
        <v>400</v>
      </c>
      <c r="F142" s="2031">
        <v>768</v>
      </c>
      <c r="G142" s="1833">
        <f>E142*F142</f>
        <v>307200</v>
      </c>
      <c r="H142" s="1831">
        <f>E142*F142/1000000</f>
        <v>0.30719999999999997</v>
      </c>
      <c r="I142" s="1837"/>
      <c r="J142" s="2104">
        <f>H142</f>
        <v>0.30719999999999997</v>
      </c>
      <c r="K142" s="2104"/>
      <c r="L142" s="2105"/>
      <c r="M142" s="1832">
        <f>SUM(I142:L142)</f>
        <v>0.30719999999999997</v>
      </c>
      <c r="N142" s="2107"/>
      <c r="O142" s="2030">
        <v>44659</v>
      </c>
      <c r="P142" s="2030">
        <v>44680</v>
      </c>
      <c r="Q142" s="2030">
        <v>44684</v>
      </c>
      <c r="R142" s="2029" t="s">
        <v>267</v>
      </c>
      <c r="S142" s="2029">
        <v>60</v>
      </c>
      <c r="T142" s="2029" t="s">
        <v>3269</v>
      </c>
      <c r="U142" s="2024">
        <v>0.55500000000000005</v>
      </c>
      <c r="V142" s="2029"/>
      <c r="W142" s="2029" t="s">
        <v>1103</v>
      </c>
      <c r="X142" s="2029"/>
      <c r="Y142" s="1949" t="s">
        <v>2208</v>
      </c>
      <c r="Z142" s="2029" t="s">
        <v>3798</v>
      </c>
      <c r="AA142" s="2027" t="s">
        <v>1095</v>
      </c>
      <c r="AB142" s="2029">
        <v>75063</v>
      </c>
      <c r="AC142" s="2029" t="s">
        <v>1096</v>
      </c>
      <c r="AD142" s="2029" t="s">
        <v>1099</v>
      </c>
      <c r="AE142" s="2029"/>
      <c r="AF142" s="1951" t="s">
        <v>1098</v>
      </c>
      <c r="AG142" s="1951"/>
      <c r="AH142" s="1951"/>
      <c r="AI142" s="2047" t="str">
        <f>T142</f>
        <v>30390456H</v>
      </c>
      <c r="AJ142" s="2076" cm="1">
        <f t="array" ref="AJ142">SUM(MID(0&amp;AI142,LARGE(INDEX(ISNUMBER(--MID(AI142,ROW($1:$127),1))*ROW($1:$127),),ROW($1:$127))+1,1)*10^ROW($1:$127)/10)</f>
        <v>30390456</v>
      </c>
      <c r="AK142" s="1953" t="str">
        <f>VLOOKUP($AJ142,'Item Master Data'!$A:$F,3,FALSE)</f>
        <v>Q.PEAK DUO BLK ML G10+</v>
      </c>
      <c r="AL142" s="1494">
        <f>VLOOKUP($AJ142,'Item Master Data'!$A:$F,6,FALSE)</f>
        <v>400</v>
      </c>
      <c r="AM142" s="1494">
        <f>F142/AN142</f>
        <v>24</v>
      </c>
      <c r="AN142" s="1494">
        <f>VLOOKUP(AJ142,'Item Master Data'!$A:$G,7,FALSE)</f>
        <v>32</v>
      </c>
      <c r="AO142" s="1494">
        <f>E142-AL142</f>
        <v>0</v>
      </c>
    </row>
    <row r="143" spans="1:41" s="1494" customFormat="1" ht="15" customHeight="1">
      <c r="A143" s="1550" t="s">
        <v>1154</v>
      </c>
      <c r="B143" s="1949" t="s">
        <v>3525</v>
      </c>
      <c r="C143" s="2029" t="s">
        <v>1155</v>
      </c>
      <c r="D143" s="2029" t="s">
        <v>2503</v>
      </c>
      <c r="E143" s="2029">
        <v>360</v>
      </c>
      <c r="F143" s="2031">
        <v>832</v>
      </c>
      <c r="G143" s="1833">
        <f>E143*F143</f>
        <v>299520</v>
      </c>
      <c r="H143" s="1831">
        <f>E143*F143/1000000</f>
        <v>0.29952000000000001</v>
      </c>
      <c r="I143" s="1837">
        <f>H143</f>
        <v>0.29952000000000001</v>
      </c>
      <c r="J143" s="2104"/>
      <c r="K143" s="2104"/>
      <c r="L143" s="2105"/>
      <c r="M143" s="1832">
        <f>SUM(I143:L143)</f>
        <v>0.29952000000000001</v>
      </c>
      <c r="N143" s="2030">
        <v>44652</v>
      </c>
      <c r="O143" s="2021">
        <v>44648</v>
      </c>
      <c r="P143" s="2030">
        <v>44652</v>
      </c>
      <c r="Q143" s="2030">
        <v>44656</v>
      </c>
      <c r="R143" s="2029" t="s">
        <v>267</v>
      </c>
      <c r="S143" s="2029">
        <v>60</v>
      </c>
      <c r="T143" s="2029">
        <v>49203132</v>
      </c>
      <c r="U143" s="2024">
        <v>0.53500000000000003</v>
      </c>
      <c r="V143" s="2029"/>
      <c r="W143" s="2029" t="s">
        <v>1103</v>
      </c>
      <c r="X143" s="2029"/>
      <c r="Y143" s="1949" t="s">
        <v>2208</v>
      </c>
      <c r="Z143" s="2029" t="s">
        <v>3692</v>
      </c>
      <c r="AA143" s="2027" t="s">
        <v>1099</v>
      </c>
      <c r="AB143" s="2029" t="s">
        <v>1101</v>
      </c>
      <c r="AC143" s="2029" t="s">
        <v>1096</v>
      </c>
      <c r="AD143" s="2325" t="s">
        <v>1097</v>
      </c>
      <c r="AE143" s="2029"/>
      <c r="AF143" s="1951"/>
      <c r="AG143" s="1951" t="s">
        <v>1087</v>
      </c>
      <c r="AH143" s="1951"/>
      <c r="AI143" s="2047">
        <f>T143</f>
        <v>49203132</v>
      </c>
      <c r="AJ143" s="2076" cm="1">
        <f t="array" ref="AJ143">SUM(MID(0&amp;AI143,LARGE(INDEX(ISNUMBER(--MID(AI143,ROW($1:$127),1))*ROW($1:$127),),ROW($1:$127))+1,1)*10^ROW($1:$127)/10)</f>
        <v>49203132</v>
      </c>
      <c r="AK143" s="1953" t="str">
        <f>VLOOKUP($AJ143,'Item Master Data'!$A:$F,3,FALSE)</f>
        <v>Q.PEAK DUO BLK G10+</v>
      </c>
      <c r="AL143" s="1494">
        <f>VLOOKUP($AJ143,'Item Master Data'!$A:$F,6,FALSE)</f>
        <v>360</v>
      </c>
      <c r="AM143" s="1494">
        <f>F143/AN143</f>
        <v>26</v>
      </c>
      <c r="AN143" s="1494">
        <f>VLOOKUP(AJ143,'Item Master Data'!$A:$G,7,FALSE)</f>
        <v>32</v>
      </c>
      <c r="AO143" s="1494">
        <f>E143-AL143</f>
        <v>0</v>
      </c>
    </row>
    <row r="144" spans="1:41" s="1494" customFormat="1" ht="15" customHeight="1">
      <c r="A144" s="1550" t="s">
        <v>1154</v>
      </c>
      <c r="B144" s="1949" t="s">
        <v>3684</v>
      </c>
      <c r="C144" s="2029" t="s">
        <v>1155</v>
      </c>
      <c r="D144" s="2029" t="s">
        <v>2503</v>
      </c>
      <c r="E144" s="2029">
        <v>360</v>
      </c>
      <c r="F144" s="2031">
        <v>832</v>
      </c>
      <c r="G144" s="1833">
        <f>E144*F144</f>
        <v>299520</v>
      </c>
      <c r="H144" s="1831">
        <f>E144*F144/1000000</f>
        <v>0.29952000000000001</v>
      </c>
      <c r="I144" s="1837"/>
      <c r="J144" s="2104"/>
      <c r="K144" s="2104">
        <f>H144</f>
        <v>0.29952000000000001</v>
      </c>
      <c r="L144" s="2105"/>
      <c r="M144" s="1832">
        <f>SUM(I144:L144)</f>
        <v>0.29952000000000001</v>
      </c>
      <c r="N144" s="2112" t="s">
        <v>3376</v>
      </c>
      <c r="O144" s="2021">
        <v>44664</v>
      </c>
      <c r="P144" s="2030"/>
      <c r="Q144" s="2030"/>
      <c r="R144" s="2029" t="s">
        <v>267</v>
      </c>
      <c r="S144" s="2029">
        <v>60</v>
      </c>
      <c r="T144" s="2029">
        <v>49203132</v>
      </c>
      <c r="U144" s="2024">
        <v>0.53516666666666668</v>
      </c>
      <c r="V144" s="2102"/>
      <c r="W144" s="2029" t="s">
        <v>1103</v>
      </c>
      <c r="X144" s="2029"/>
      <c r="Y144" s="1949" t="s">
        <v>2208</v>
      </c>
      <c r="Z144" s="2029" t="s">
        <v>3692</v>
      </c>
      <c r="AA144" s="2027" t="s">
        <v>1099</v>
      </c>
      <c r="AB144" s="2029" t="s">
        <v>1101</v>
      </c>
      <c r="AC144" s="2029" t="s">
        <v>1096</v>
      </c>
      <c r="AD144" s="1937" t="s">
        <v>3662</v>
      </c>
      <c r="AE144" s="2029"/>
      <c r="AF144" s="1951"/>
      <c r="AG144" s="1951" t="s">
        <v>1087</v>
      </c>
      <c r="AH144" s="1951"/>
      <c r="AI144" s="2047">
        <f>T144</f>
        <v>49203132</v>
      </c>
      <c r="AJ144" s="2076" cm="1">
        <f t="array" ref="AJ144">SUM(MID(0&amp;AI144,LARGE(INDEX(ISNUMBER(--MID(AI144,ROW($1:$127),1))*ROW($1:$127),),ROW($1:$127))+1,1)*10^ROW($1:$127)/10)</f>
        <v>49203132</v>
      </c>
      <c r="AK144" s="1953" t="str">
        <f>VLOOKUP($AJ144,'Item Master Data'!$A:$F,3,FALSE)</f>
        <v>Q.PEAK DUO BLK G10+</v>
      </c>
      <c r="AL144" s="1494">
        <f>VLOOKUP($AJ144,'Item Master Data'!$A:$F,6,FALSE)</f>
        <v>360</v>
      </c>
      <c r="AM144" s="1494">
        <f>F144/AN144</f>
        <v>26</v>
      </c>
      <c r="AN144" s="1494">
        <f>VLOOKUP(AJ144,'Item Master Data'!$A:$G,7,FALSE)</f>
        <v>32</v>
      </c>
      <c r="AO144" s="1494">
        <f>E144-AL144</f>
        <v>0</v>
      </c>
    </row>
    <row r="145" spans="1:42" s="1494" customFormat="1" ht="15" customHeight="1">
      <c r="A145" s="1550" t="s">
        <v>1154</v>
      </c>
      <c r="B145" s="1949" t="s">
        <v>3531</v>
      </c>
      <c r="C145" s="2029" t="s">
        <v>1155</v>
      </c>
      <c r="D145" s="2029" t="s">
        <v>2503</v>
      </c>
      <c r="E145" s="2029">
        <v>360</v>
      </c>
      <c r="F145" s="2031">
        <v>832</v>
      </c>
      <c r="G145" s="1833">
        <f>E145*F145</f>
        <v>299520</v>
      </c>
      <c r="H145" s="1831">
        <f>E145*F145/1000000</f>
        <v>0.29952000000000001</v>
      </c>
      <c r="I145" s="1837">
        <f>H145</f>
        <v>0.29952000000000001</v>
      </c>
      <c r="J145" s="2104"/>
      <c r="K145" s="2104"/>
      <c r="L145" s="2105"/>
      <c r="M145" s="1832">
        <f>SUM(I145:L145)</f>
        <v>0.29952000000000001</v>
      </c>
      <c r="N145" s="2030">
        <v>44652</v>
      </c>
      <c r="O145" s="2030">
        <v>44649</v>
      </c>
      <c r="P145" s="2030">
        <v>44652</v>
      </c>
      <c r="Q145" s="2030">
        <v>44656</v>
      </c>
      <c r="R145" s="2029" t="s">
        <v>267</v>
      </c>
      <c r="S145" s="2029">
        <v>60</v>
      </c>
      <c r="T145" s="2029">
        <v>49203132</v>
      </c>
      <c r="U145" s="2024">
        <v>0.53500000000000003</v>
      </c>
      <c r="V145" s="2029"/>
      <c r="W145" s="2029" t="s">
        <v>1103</v>
      </c>
      <c r="X145" s="2029"/>
      <c r="Y145" s="1949" t="s">
        <v>2208</v>
      </c>
      <c r="Z145" s="2029" t="s">
        <v>2266</v>
      </c>
      <c r="AA145" s="2027" t="s">
        <v>1099</v>
      </c>
      <c r="AB145" s="2029">
        <v>93722</v>
      </c>
      <c r="AC145" s="2029" t="s">
        <v>1096</v>
      </c>
      <c r="AD145" s="2325" t="s">
        <v>1097</v>
      </c>
      <c r="AE145" s="2029"/>
      <c r="AF145" s="1951"/>
      <c r="AG145" s="1951" t="s">
        <v>1087</v>
      </c>
      <c r="AH145" s="1951"/>
      <c r="AI145" s="2047">
        <f>T145</f>
        <v>49203132</v>
      </c>
      <c r="AJ145" s="2076" cm="1">
        <f t="array" ref="AJ145">SUM(MID(0&amp;AI145,LARGE(INDEX(ISNUMBER(--MID(AI145,ROW($1:$127),1))*ROW($1:$127),),ROW($1:$127))+1,1)*10^ROW($1:$127)/10)</f>
        <v>49203132</v>
      </c>
      <c r="AK145" s="1953" t="str">
        <f>VLOOKUP($AJ145,'Item Master Data'!$A:$F,3,FALSE)</f>
        <v>Q.PEAK DUO BLK G10+</v>
      </c>
      <c r="AL145" s="1494">
        <f>VLOOKUP($AJ145,'Item Master Data'!$A:$F,6,FALSE)</f>
        <v>360</v>
      </c>
      <c r="AM145" s="1494">
        <f>F145/AN145</f>
        <v>26</v>
      </c>
      <c r="AN145" s="1494">
        <f>VLOOKUP(AJ145,'Item Master Data'!$A:$G,7,FALSE)</f>
        <v>32</v>
      </c>
      <c r="AO145" s="1494">
        <f>E145-AL145</f>
        <v>0</v>
      </c>
    </row>
    <row r="146" spans="1:42" s="1494" customFormat="1" ht="15" customHeight="1">
      <c r="A146" s="1550" t="s">
        <v>1154</v>
      </c>
      <c r="B146" s="1949" t="s">
        <v>3785</v>
      </c>
      <c r="C146" s="2029" t="s">
        <v>1155</v>
      </c>
      <c r="D146" s="2029" t="s">
        <v>2220</v>
      </c>
      <c r="E146" s="2029">
        <v>400</v>
      </c>
      <c r="F146" s="2031">
        <v>768</v>
      </c>
      <c r="G146" s="1833">
        <f>E146*F146</f>
        <v>307200</v>
      </c>
      <c r="H146" s="1831">
        <f>E146*F146/1000000</f>
        <v>0.30719999999999997</v>
      </c>
      <c r="I146" s="1837">
        <f>H146</f>
        <v>0.30719999999999997</v>
      </c>
      <c r="J146" s="2104"/>
      <c r="K146" s="2104"/>
      <c r="L146" s="2105"/>
      <c r="M146" s="1832">
        <f>SUM(I146:L146)</f>
        <v>0.30719999999999997</v>
      </c>
      <c r="N146" s="2030">
        <v>44665</v>
      </c>
      <c r="O146" s="2030">
        <v>44659</v>
      </c>
      <c r="P146" s="2030">
        <v>44665</v>
      </c>
      <c r="Q146" s="2030">
        <v>44666</v>
      </c>
      <c r="R146" s="2029" t="s">
        <v>267</v>
      </c>
      <c r="S146" s="2029">
        <v>60</v>
      </c>
      <c r="T146" s="2029" t="s">
        <v>3269</v>
      </c>
      <c r="U146" s="2024">
        <v>0.55500000000000005</v>
      </c>
      <c r="V146" s="2029"/>
      <c r="W146" s="2029" t="s">
        <v>1103</v>
      </c>
      <c r="X146" s="2029"/>
      <c r="Y146" s="1949" t="s">
        <v>2208</v>
      </c>
      <c r="Z146" s="2029" t="s">
        <v>1131</v>
      </c>
      <c r="AA146" s="2027" t="s">
        <v>1099</v>
      </c>
      <c r="AB146" s="2029" t="s">
        <v>3657</v>
      </c>
      <c r="AC146" s="2029" t="s">
        <v>1096</v>
      </c>
      <c r="AD146" s="2029" t="s">
        <v>1099</v>
      </c>
      <c r="AE146" s="2029"/>
      <c r="AF146" s="1951" t="s">
        <v>1098</v>
      </c>
      <c r="AG146" s="1951" t="s">
        <v>1087</v>
      </c>
      <c r="AH146" s="1951"/>
      <c r="AI146" s="2047" t="str">
        <f>T146</f>
        <v>30390456H</v>
      </c>
      <c r="AJ146" s="2076" cm="1">
        <f t="array" ref="AJ146">SUM(MID(0&amp;AI146,LARGE(INDEX(ISNUMBER(--MID(AI146,ROW($1:$127),1))*ROW($1:$127),),ROW($1:$127))+1,1)*10^ROW($1:$127)/10)</f>
        <v>30390456</v>
      </c>
      <c r="AK146" s="1953" t="str">
        <f>VLOOKUP($AJ146,'Item Master Data'!$A:$F,3,FALSE)</f>
        <v>Q.PEAK DUO BLK ML G10+</v>
      </c>
      <c r="AL146" s="1494">
        <f>VLOOKUP($AJ146,'Item Master Data'!$A:$F,6,FALSE)</f>
        <v>400</v>
      </c>
      <c r="AM146" s="1494">
        <f>F146/AN146</f>
        <v>24</v>
      </c>
      <c r="AN146" s="1494">
        <f>VLOOKUP(AJ146,'Item Master Data'!$A:$G,7,FALSE)</f>
        <v>32</v>
      </c>
      <c r="AO146" s="1494">
        <f>E146-AL146</f>
        <v>0</v>
      </c>
    </row>
    <row r="147" spans="1:42" s="1494" customFormat="1" ht="15" customHeight="1">
      <c r="A147" s="1550" t="s">
        <v>1154</v>
      </c>
      <c r="B147" s="1949" t="s">
        <v>3786</v>
      </c>
      <c r="C147" s="2029" t="s">
        <v>1155</v>
      </c>
      <c r="D147" s="2029" t="s">
        <v>2220</v>
      </c>
      <c r="E147" s="2029">
        <v>400</v>
      </c>
      <c r="F147" s="2031">
        <v>768</v>
      </c>
      <c r="G147" s="1833">
        <f>E147*F147</f>
        <v>307200</v>
      </c>
      <c r="H147" s="1831">
        <f>E147*F147/1000000</f>
        <v>0.30719999999999997</v>
      </c>
      <c r="I147" s="1837">
        <f>H147</f>
        <v>0.30719999999999997</v>
      </c>
      <c r="J147" s="2104"/>
      <c r="K147" s="2104"/>
      <c r="L147" s="2105"/>
      <c r="M147" s="1832">
        <f>SUM(I147:L147)</f>
        <v>0.30719999999999997</v>
      </c>
      <c r="N147" s="2030">
        <v>44665</v>
      </c>
      <c r="O147" s="2030">
        <v>44659</v>
      </c>
      <c r="P147" s="2030">
        <v>44665</v>
      </c>
      <c r="Q147" s="2030">
        <v>44666</v>
      </c>
      <c r="R147" s="2029" t="s">
        <v>267</v>
      </c>
      <c r="S147" s="2029">
        <v>60</v>
      </c>
      <c r="T147" s="2029" t="s">
        <v>3269</v>
      </c>
      <c r="U147" s="2024">
        <v>0.55500000000000005</v>
      </c>
      <c r="V147" s="2029"/>
      <c r="W147" s="2029" t="s">
        <v>1103</v>
      </c>
      <c r="X147" s="2029"/>
      <c r="Y147" s="1949" t="s">
        <v>2208</v>
      </c>
      <c r="Z147" s="2029" t="s">
        <v>1131</v>
      </c>
      <c r="AA147" s="2027" t="s">
        <v>1099</v>
      </c>
      <c r="AB147" s="2029" t="s">
        <v>3657</v>
      </c>
      <c r="AC147" s="2029" t="s">
        <v>1096</v>
      </c>
      <c r="AD147" s="2029" t="s">
        <v>1099</v>
      </c>
      <c r="AE147" s="2029"/>
      <c r="AF147" s="1951" t="s">
        <v>1098</v>
      </c>
      <c r="AG147" s="1951" t="s">
        <v>1087</v>
      </c>
      <c r="AH147" s="1951"/>
      <c r="AI147" s="2047" t="str">
        <f>T147</f>
        <v>30390456H</v>
      </c>
      <c r="AJ147" s="2076" cm="1">
        <f t="array" ref="AJ147">SUM(MID(0&amp;AI147,LARGE(INDEX(ISNUMBER(--MID(AI147,ROW($1:$127),1))*ROW($1:$127),),ROW($1:$127))+1,1)*10^ROW($1:$127)/10)</f>
        <v>30390456</v>
      </c>
      <c r="AK147" s="1953" t="str">
        <f>VLOOKUP($AJ147,'Item Master Data'!$A:$F,3,FALSE)</f>
        <v>Q.PEAK DUO BLK ML G10+</v>
      </c>
      <c r="AL147" s="1494">
        <f>VLOOKUP($AJ147,'Item Master Data'!$A:$F,6,FALSE)</f>
        <v>400</v>
      </c>
      <c r="AM147" s="1494">
        <f>F147/AN147</f>
        <v>24</v>
      </c>
      <c r="AN147" s="1494">
        <f>VLOOKUP(AJ147,'Item Master Data'!$A:$G,7,FALSE)</f>
        <v>32</v>
      </c>
      <c r="AO147" s="1494">
        <f>E147-AL147</f>
        <v>0</v>
      </c>
    </row>
    <row r="148" spans="1:42" s="1494" customFormat="1" ht="13.5" customHeight="1">
      <c r="A148" s="1550" t="s">
        <v>1154</v>
      </c>
      <c r="B148" s="1949" t="s">
        <v>3787</v>
      </c>
      <c r="C148" s="2029" t="s">
        <v>1155</v>
      </c>
      <c r="D148" s="2029" t="s">
        <v>2220</v>
      </c>
      <c r="E148" s="2029">
        <v>400</v>
      </c>
      <c r="F148" s="2031">
        <v>768</v>
      </c>
      <c r="G148" s="1833">
        <f>E148*F148</f>
        <v>307200</v>
      </c>
      <c r="H148" s="1831">
        <f>E148*F148/1000000</f>
        <v>0.30719999999999997</v>
      </c>
      <c r="I148" s="1837">
        <f>H148</f>
        <v>0.30719999999999997</v>
      </c>
      <c r="J148" s="2104"/>
      <c r="K148" s="2104"/>
      <c r="L148" s="2105"/>
      <c r="M148" s="1832">
        <f>SUM(I148:L148)</f>
        <v>0.30719999999999997</v>
      </c>
      <c r="N148" s="2030">
        <v>44665</v>
      </c>
      <c r="O148" s="2030">
        <v>44659</v>
      </c>
      <c r="P148" s="2030">
        <v>44665</v>
      </c>
      <c r="Q148" s="2030">
        <v>44666</v>
      </c>
      <c r="R148" s="2029" t="s">
        <v>267</v>
      </c>
      <c r="S148" s="2029">
        <v>60</v>
      </c>
      <c r="T148" s="2029" t="s">
        <v>3269</v>
      </c>
      <c r="U148" s="2024">
        <v>0.55500000000000005</v>
      </c>
      <c r="V148" s="2029"/>
      <c r="W148" s="2029" t="s">
        <v>1103</v>
      </c>
      <c r="X148" s="2029"/>
      <c r="Y148" s="1949" t="s">
        <v>2208</v>
      </c>
      <c r="Z148" s="2029" t="s">
        <v>1131</v>
      </c>
      <c r="AA148" s="2027" t="s">
        <v>1099</v>
      </c>
      <c r="AB148" s="2029" t="s">
        <v>3657</v>
      </c>
      <c r="AC148" s="2029" t="s">
        <v>1096</v>
      </c>
      <c r="AD148" s="2029" t="s">
        <v>1099</v>
      </c>
      <c r="AE148" s="2029"/>
      <c r="AF148" s="1951" t="s">
        <v>1098</v>
      </c>
      <c r="AG148" s="1951" t="s">
        <v>1087</v>
      </c>
      <c r="AH148" s="1951"/>
      <c r="AI148" s="2047" t="str">
        <f>T148</f>
        <v>30390456H</v>
      </c>
      <c r="AJ148" s="2076" cm="1">
        <f t="array" ref="AJ148">SUM(MID(0&amp;AI148,LARGE(INDEX(ISNUMBER(--MID(AI148,ROW($1:$127),1))*ROW($1:$127),),ROW($1:$127))+1,1)*10^ROW($1:$127)/10)</f>
        <v>30390456</v>
      </c>
      <c r="AK148" s="1953" t="str">
        <f>VLOOKUP($AJ148,'Item Master Data'!$A:$F,3,FALSE)</f>
        <v>Q.PEAK DUO BLK ML G10+</v>
      </c>
      <c r="AL148" s="1494">
        <f>VLOOKUP($AJ148,'Item Master Data'!$A:$F,6,FALSE)</f>
        <v>400</v>
      </c>
      <c r="AM148" s="1494">
        <f>F148/AN148</f>
        <v>24</v>
      </c>
      <c r="AN148" s="1494">
        <f>VLOOKUP(AJ148,'Item Master Data'!$A:$G,7,FALSE)</f>
        <v>32</v>
      </c>
      <c r="AO148" s="1494">
        <f>E148-AL148</f>
        <v>0</v>
      </c>
    </row>
    <row r="149" spans="1:42" s="1494" customFormat="1" ht="15" customHeight="1">
      <c r="A149" s="1550" t="s">
        <v>1154</v>
      </c>
      <c r="B149" s="1949" t="s">
        <v>3788</v>
      </c>
      <c r="C149" s="2029" t="s">
        <v>1155</v>
      </c>
      <c r="D149" s="2029" t="s">
        <v>2220</v>
      </c>
      <c r="E149" s="2029">
        <v>400</v>
      </c>
      <c r="F149" s="2031">
        <v>768</v>
      </c>
      <c r="G149" s="1833">
        <f>E149*F149</f>
        <v>307200</v>
      </c>
      <c r="H149" s="1831">
        <f>E149*F149/1000000</f>
        <v>0.30719999999999997</v>
      </c>
      <c r="I149" s="1837">
        <f>H149</f>
        <v>0.30719999999999997</v>
      </c>
      <c r="J149" s="2104"/>
      <c r="K149" s="2104"/>
      <c r="L149" s="2105"/>
      <c r="M149" s="1832">
        <f>SUM(I149:L149)</f>
        <v>0.30719999999999997</v>
      </c>
      <c r="N149" s="2030">
        <v>44665</v>
      </c>
      <c r="O149" s="2030">
        <v>44659</v>
      </c>
      <c r="P149" s="2030">
        <v>44665</v>
      </c>
      <c r="Q149" s="2030">
        <v>44666</v>
      </c>
      <c r="R149" s="2029" t="s">
        <v>267</v>
      </c>
      <c r="S149" s="2029">
        <v>60</v>
      </c>
      <c r="T149" s="2029" t="s">
        <v>3269</v>
      </c>
      <c r="U149" s="2024">
        <v>0.55500000000000005</v>
      </c>
      <c r="V149" s="2029"/>
      <c r="W149" s="2029" t="s">
        <v>1103</v>
      </c>
      <c r="X149" s="2029"/>
      <c r="Y149" s="1949" t="s">
        <v>2208</v>
      </c>
      <c r="Z149" s="2029" t="s">
        <v>1131</v>
      </c>
      <c r="AA149" s="2027" t="s">
        <v>1099</v>
      </c>
      <c r="AB149" s="2029" t="s">
        <v>3657</v>
      </c>
      <c r="AC149" s="2029" t="s">
        <v>1096</v>
      </c>
      <c r="AD149" s="2029" t="s">
        <v>1099</v>
      </c>
      <c r="AE149" s="2029"/>
      <c r="AF149" s="1951" t="s">
        <v>1098</v>
      </c>
      <c r="AG149" s="1951" t="s">
        <v>1087</v>
      </c>
      <c r="AH149" s="1951"/>
      <c r="AI149" s="2047" t="str">
        <f>T149</f>
        <v>30390456H</v>
      </c>
      <c r="AJ149" s="2076" cm="1">
        <f t="array" ref="AJ149">SUM(MID(0&amp;AI149,LARGE(INDEX(ISNUMBER(--MID(AI149,ROW($1:$127),1))*ROW($1:$127),),ROW($1:$127))+1,1)*10^ROW($1:$127)/10)</f>
        <v>30390456</v>
      </c>
      <c r="AK149" s="1953" t="str">
        <f>VLOOKUP($AJ149,'Item Master Data'!$A:$F,3,FALSE)</f>
        <v>Q.PEAK DUO BLK ML G10+</v>
      </c>
      <c r="AL149" s="1494">
        <f>VLOOKUP($AJ149,'Item Master Data'!$A:$F,6,FALSE)</f>
        <v>400</v>
      </c>
      <c r="AM149" s="1494">
        <f>F149/AN149</f>
        <v>24</v>
      </c>
      <c r="AN149" s="1494">
        <f>VLOOKUP(AJ149,'Item Master Data'!$A:$G,7,FALSE)</f>
        <v>32</v>
      </c>
      <c r="AO149" s="1494">
        <f>E149-AL149</f>
        <v>0</v>
      </c>
    </row>
    <row r="150" spans="1:42" s="1494" customFormat="1" ht="15" customHeight="1">
      <c r="A150" s="1550" t="s">
        <v>1154</v>
      </c>
      <c r="B150" s="1949" t="s">
        <v>3301</v>
      </c>
      <c r="C150" s="2029" t="s">
        <v>1155</v>
      </c>
      <c r="D150" s="2029" t="s">
        <v>2503</v>
      </c>
      <c r="E150" s="2029">
        <v>360</v>
      </c>
      <c r="F150" s="2031">
        <v>832</v>
      </c>
      <c r="G150" s="1833">
        <f>E150*F150</f>
        <v>299520</v>
      </c>
      <c r="H150" s="1831">
        <f>E150*F150/1000000</f>
        <v>0.29952000000000001</v>
      </c>
      <c r="I150" s="1837"/>
      <c r="J150" s="2104"/>
      <c r="K150" s="2104">
        <f>H150</f>
        <v>0.29952000000000001</v>
      </c>
      <c r="L150" s="2105"/>
      <c r="M150" s="1832">
        <f>SUM(I150:L150)</f>
        <v>0.29952000000000001</v>
      </c>
      <c r="N150" s="2112" t="s">
        <v>3376</v>
      </c>
      <c r="O150" s="2021">
        <v>44664</v>
      </c>
      <c r="P150" s="2030"/>
      <c r="Q150" s="2030"/>
      <c r="R150" s="2029" t="s">
        <v>267</v>
      </c>
      <c r="S150" s="2029">
        <v>60</v>
      </c>
      <c r="T150" s="2029">
        <v>49203132</v>
      </c>
      <c r="U150" s="2024">
        <v>0.53500000000000003</v>
      </c>
      <c r="V150" s="2102"/>
      <c r="W150" s="2029" t="s">
        <v>1103</v>
      </c>
      <c r="X150" s="2029"/>
      <c r="Y150" s="1949">
        <v>60</v>
      </c>
      <c r="Z150" s="2029" t="s">
        <v>2246</v>
      </c>
      <c r="AA150" s="2027" t="s">
        <v>1185</v>
      </c>
      <c r="AB150" s="2029">
        <v>85008</v>
      </c>
      <c r="AC150" s="2029" t="s">
        <v>1096</v>
      </c>
      <c r="AD150" s="1937" t="s">
        <v>3662</v>
      </c>
      <c r="AE150" s="2029"/>
      <c r="AF150" s="1951"/>
      <c r="AG150" s="1951" t="s">
        <v>1087</v>
      </c>
      <c r="AH150" s="1951"/>
      <c r="AI150" s="2047">
        <f>T150</f>
        <v>49203132</v>
      </c>
      <c r="AJ150" s="2076" cm="1">
        <f t="array" ref="AJ150">SUM(MID(0&amp;AI150,LARGE(INDEX(ISNUMBER(--MID(AI150,ROW($1:$127),1))*ROW($1:$127),),ROW($1:$127))+1,1)*10^ROW($1:$127)/10)</f>
        <v>49203132</v>
      </c>
      <c r="AK150" s="1953" t="str">
        <f>VLOOKUP($AJ150,'Item Master Data'!$A:$F,3,FALSE)</f>
        <v>Q.PEAK DUO BLK G10+</v>
      </c>
      <c r="AL150" s="1494">
        <f>VLOOKUP($AJ150,'Item Master Data'!$A:$F,6,FALSE)</f>
        <v>360</v>
      </c>
      <c r="AM150" s="1494">
        <f>F150/AN150</f>
        <v>26</v>
      </c>
      <c r="AN150" s="1494">
        <f>VLOOKUP(AJ150,'Item Master Data'!$A:$G,7,FALSE)</f>
        <v>32</v>
      </c>
      <c r="AO150" s="1494">
        <f>E150-AL150</f>
        <v>0</v>
      </c>
    </row>
    <row r="151" spans="1:42" s="1494" customFormat="1" ht="15" customHeight="1">
      <c r="A151" s="1550" t="s">
        <v>1154</v>
      </c>
      <c r="B151" s="1949" t="s">
        <v>3685</v>
      </c>
      <c r="C151" s="2029" t="s">
        <v>1155</v>
      </c>
      <c r="D151" s="2029" t="s">
        <v>2220</v>
      </c>
      <c r="E151" s="2029">
        <v>400</v>
      </c>
      <c r="F151" s="2031">
        <v>768</v>
      </c>
      <c r="G151" s="1833">
        <f>E151*F151</f>
        <v>307200</v>
      </c>
      <c r="H151" s="1831">
        <f>E151*F151/1000000</f>
        <v>0.30719999999999997</v>
      </c>
      <c r="I151" s="1837"/>
      <c r="J151" s="2104">
        <f>H151</f>
        <v>0.30719999999999997</v>
      </c>
      <c r="K151" s="2104"/>
      <c r="L151" s="2105"/>
      <c r="M151" s="1832">
        <f>SUM(I151:L151)</f>
        <v>0.30719999999999997</v>
      </c>
      <c r="N151" s="2107"/>
      <c r="O151" s="2030">
        <v>44659</v>
      </c>
      <c r="P151" s="2030">
        <v>44676</v>
      </c>
      <c r="Q151" s="2030">
        <v>44677</v>
      </c>
      <c r="R151" s="2029" t="s">
        <v>267</v>
      </c>
      <c r="S151" s="2029">
        <v>60</v>
      </c>
      <c r="T151" s="2029" t="s">
        <v>3371</v>
      </c>
      <c r="U151" s="2024">
        <v>0.55500000000000005</v>
      </c>
      <c r="V151" s="2029"/>
      <c r="W151" s="2029" t="s">
        <v>1103</v>
      </c>
      <c r="X151" s="2029"/>
      <c r="Y151" s="1949" t="s">
        <v>2208</v>
      </c>
      <c r="Z151" s="2029" t="s">
        <v>2246</v>
      </c>
      <c r="AA151" s="2027" t="s">
        <v>1185</v>
      </c>
      <c r="AB151" s="2029">
        <v>85008</v>
      </c>
      <c r="AC151" s="2029" t="s">
        <v>1096</v>
      </c>
      <c r="AD151" s="2029" t="s">
        <v>1099</v>
      </c>
      <c r="AE151" s="2029"/>
      <c r="AF151" s="1951" t="s">
        <v>1098</v>
      </c>
      <c r="AG151" s="1951" t="s">
        <v>1087</v>
      </c>
      <c r="AH151" s="1951"/>
      <c r="AI151" s="2047" t="str">
        <f>T151</f>
        <v>30390156H</v>
      </c>
      <c r="AJ151" s="2076" cm="1">
        <f t="array" ref="AJ151">SUM(MID(0&amp;AI151,LARGE(INDEX(ISNUMBER(--MID(AI151,ROW($1:$127),1))*ROW($1:$127),),ROW($1:$127))+1,1)*10^ROW($1:$127)/10)</f>
        <v>30390156</v>
      </c>
      <c r="AK151" s="1953" t="str">
        <f>VLOOKUP($AJ151,'Item Master Data'!$A:$F,3,FALSE)</f>
        <v>Q.PEAK DUO BLK ML G10+</v>
      </c>
      <c r="AL151" s="1494">
        <f>VLOOKUP($AJ151,'Item Master Data'!$A:$F,6,FALSE)</f>
        <v>400</v>
      </c>
      <c r="AM151" s="1494">
        <f>F151/AN151</f>
        <v>24</v>
      </c>
      <c r="AN151" s="1494">
        <f>VLOOKUP(AJ151,'Item Master Data'!$A:$G,7,FALSE)</f>
        <v>32</v>
      </c>
      <c r="AO151" s="1494">
        <f>E151-AL151</f>
        <v>0</v>
      </c>
    </row>
    <row r="152" spans="1:42" s="1494" customFormat="1" ht="15" customHeight="1">
      <c r="A152" s="1550" t="s">
        <v>1154</v>
      </c>
      <c r="B152" s="1949" t="s">
        <v>3302</v>
      </c>
      <c r="C152" s="2029" t="s">
        <v>1155</v>
      </c>
      <c r="D152" s="2029" t="s">
        <v>2503</v>
      </c>
      <c r="E152" s="2029">
        <v>360</v>
      </c>
      <c r="F152" s="2031">
        <v>832</v>
      </c>
      <c r="G152" s="1833">
        <f>E152*F152</f>
        <v>299520</v>
      </c>
      <c r="H152" s="1831">
        <f>E152*F152/1000000</f>
        <v>0.29952000000000001</v>
      </c>
      <c r="I152" s="1837"/>
      <c r="J152" s="2104"/>
      <c r="K152" s="2104">
        <f>H152</f>
        <v>0.29952000000000001</v>
      </c>
      <c r="L152" s="2105"/>
      <c r="M152" s="1832">
        <f>SUM(I152:L152)</f>
        <v>0.29952000000000001</v>
      </c>
      <c r="N152" s="2112" t="s">
        <v>3376</v>
      </c>
      <c r="O152" s="2021">
        <v>44664</v>
      </c>
      <c r="P152" s="2030"/>
      <c r="Q152" s="2030"/>
      <c r="R152" s="2029" t="s">
        <v>267</v>
      </c>
      <c r="S152" s="2029">
        <v>60</v>
      </c>
      <c r="T152" s="2029">
        <v>49203132</v>
      </c>
      <c r="U152" s="2024">
        <v>0.53500000000000003</v>
      </c>
      <c r="V152" s="2102"/>
      <c r="W152" s="2029" t="s">
        <v>1103</v>
      </c>
      <c r="X152" s="2029"/>
      <c r="Y152" s="1949" t="s">
        <v>2208</v>
      </c>
      <c r="Z152" s="2029" t="s">
        <v>2246</v>
      </c>
      <c r="AA152" s="2027" t="s">
        <v>1185</v>
      </c>
      <c r="AB152" s="2029">
        <v>85008</v>
      </c>
      <c r="AC152" s="2029" t="s">
        <v>1096</v>
      </c>
      <c r="AD152" s="1937" t="s">
        <v>3662</v>
      </c>
      <c r="AE152" s="2029"/>
      <c r="AF152" s="1951"/>
      <c r="AG152" s="1951" t="s">
        <v>1087</v>
      </c>
      <c r="AH152" s="1951"/>
      <c r="AI152" s="2047">
        <f>T152</f>
        <v>49203132</v>
      </c>
      <c r="AJ152" s="2076" cm="1">
        <f t="array" ref="AJ152">SUM(MID(0&amp;AI152,LARGE(INDEX(ISNUMBER(--MID(AI152,ROW($1:$127),1))*ROW($1:$127),),ROW($1:$127))+1,1)*10^ROW($1:$127)/10)</f>
        <v>49203132</v>
      </c>
      <c r="AK152" s="1953" t="str">
        <f>VLOOKUP($AJ152,'Item Master Data'!$A:$F,3,FALSE)</f>
        <v>Q.PEAK DUO BLK G10+</v>
      </c>
      <c r="AL152" s="1494">
        <f>VLOOKUP($AJ152,'Item Master Data'!$A:$F,6,FALSE)</f>
        <v>360</v>
      </c>
      <c r="AM152" s="1494">
        <f>F152/AN152</f>
        <v>26</v>
      </c>
      <c r="AN152" s="1494">
        <f>VLOOKUP(AJ152,'Item Master Data'!$A:$G,7,FALSE)</f>
        <v>32</v>
      </c>
      <c r="AO152" s="1494">
        <f>E152-AL152</f>
        <v>0</v>
      </c>
    </row>
    <row r="153" spans="1:42" s="1494" customFormat="1" ht="15" customHeight="1">
      <c r="A153" s="1550" t="s">
        <v>1154</v>
      </c>
      <c r="B153" s="1949" t="s">
        <v>3789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>E153*F153</f>
        <v>307200</v>
      </c>
      <c r="H153" s="1831">
        <f>E153*F153/1000000</f>
        <v>0.30719999999999997</v>
      </c>
      <c r="I153" s="1837">
        <f>H153</f>
        <v>0.30719999999999997</v>
      </c>
      <c r="J153" s="2104"/>
      <c r="K153" s="2104"/>
      <c r="L153" s="2105"/>
      <c r="M153" s="1832">
        <f>SUM(I153:L153)</f>
        <v>0.30719999999999997</v>
      </c>
      <c r="N153" s="2030">
        <v>44669</v>
      </c>
      <c r="O153" s="2030">
        <v>44659</v>
      </c>
      <c r="P153" s="2030">
        <v>44669</v>
      </c>
      <c r="Q153" s="2030">
        <v>44670</v>
      </c>
      <c r="R153" s="2029" t="s">
        <v>267</v>
      </c>
      <c r="S153" s="2029">
        <v>60</v>
      </c>
      <c r="T153" s="2029" t="s">
        <v>3269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2246</v>
      </c>
      <c r="AA153" s="2027" t="s">
        <v>1185</v>
      </c>
      <c r="AB153" s="2029" t="s">
        <v>3802</v>
      </c>
      <c r="AC153" s="2029" t="s">
        <v>1096</v>
      </c>
      <c r="AD153" s="2029" t="s">
        <v>1099</v>
      </c>
      <c r="AE153" s="2029"/>
      <c r="AF153" s="1951" t="s">
        <v>1098</v>
      </c>
      <c r="AG153" s="1951" t="s">
        <v>1087</v>
      </c>
      <c r="AH153" s="1951"/>
      <c r="AI153" s="2047" t="str">
        <f>T153</f>
        <v>30390456H</v>
      </c>
      <c r="AJ153" s="2076" cm="1">
        <f t="array" ref="AJ153">SUM(MID(0&amp;AI153,LARGE(INDEX(ISNUMBER(--MID(AI153,ROW($1:$127),1))*ROW($1:$127),),ROW($1:$127))+1,1)*10^ROW($1:$127)/10)</f>
        <v>30390456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>F153/AN153</f>
        <v>24</v>
      </c>
      <c r="AN153" s="1494">
        <f>VLOOKUP(AJ153,'Item Master Data'!$A:$G,7,FALSE)</f>
        <v>32</v>
      </c>
      <c r="AO153" s="1494">
        <f>E153-AL153</f>
        <v>0</v>
      </c>
    </row>
    <row r="154" spans="1:42" s="1494" customFormat="1" ht="15" customHeight="1">
      <c r="A154" s="1550" t="s">
        <v>1154</v>
      </c>
      <c r="B154" s="1949" t="s">
        <v>3790</v>
      </c>
      <c r="C154" s="2029" t="s">
        <v>1155</v>
      </c>
      <c r="D154" s="2029" t="s">
        <v>2220</v>
      </c>
      <c r="E154" s="2029">
        <v>400</v>
      </c>
      <c r="F154" s="2031">
        <v>768</v>
      </c>
      <c r="G154" s="1833">
        <f>E154*F154</f>
        <v>307200</v>
      </c>
      <c r="H154" s="1831">
        <f>E154*F154/1000000</f>
        <v>0.30719999999999997</v>
      </c>
      <c r="I154" s="1837"/>
      <c r="J154" s="2104">
        <f>H154</f>
        <v>0.30719999999999997</v>
      </c>
      <c r="K154" s="2104"/>
      <c r="L154" s="2105"/>
      <c r="M154" s="1832">
        <f>SUM(I154:L154)</f>
        <v>0.30719999999999997</v>
      </c>
      <c r="N154" s="2107"/>
      <c r="O154" s="2030">
        <v>44659</v>
      </c>
      <c r="P154" s="2030">
        <v>44673</v>
      </c>
      <c r="Q154" s="2030">
        <v>44676</v>
      </c>
      <c r="R154" s="2029" t="s">
        <v>267</v>
      </c>
      <c r="S154" s="2029">
        <v>60</v>
      </c>
      <c r="T154" s="2029" t="s">
        <v>3269</v>
      </c>
      <c r="U154" s="2024">
        <v>0.55500000000000005</v>
      </c>
      <c r="V154" s="2029"/>
      <c r="W154" s="2029" t="s">
        <v>1103</v>
      </c>
      <c r="X154" s="2029"/>
      <c r="Y154" s="1949" t="s">
        <v>2208</v>
      </c>
      <c r="Z154" s="2029" t="s">
        <v>2246</v>
      </c>
      <c r="AA154" s="2027" t="s">
        <v>1185</v>
      </c>
      <c r="AB154" s="2029" t="s">
        <v>3802</v>
      </c>
      <c r="AC154" s="2029" t="s">
        <v>1096</v>
      </c>
      <c r="AD154" s="2029" t="s">
        <v>1099</v>
      </c>
      <c r="AE154" s="2029"/>
      <c r="AF154" s="1951" t="s">
        <v>1098</v>
      </c>
      <c r="AG154" s="1951" t="s">
        <v>1087</v>
      </c>
      <c r="AH154" s="1951"/>
      <c r="AI154" s="2047" t="str">
        <f>T154</f>
        <v>30390456H</v>
      </c>
      <c r="AJ154" s="2076" cm="1">
        <f t="array" ref="AJ154">SUM(MID(0&amp;AI154,LARGE(INDEX(ISNUMBER(--MID(AI154,ROW($1:$127),1))*ROW($1:$127),),ROW($1:$127))+1,1)*10^ROW($1:$127)/10)</f>
        <v>30390456</v>
      </c>
      <c r="AK154" s="1953" t="str">
        <f>VLOOKUP($AJ154,'Item Master Data'!$A:$F,3,FALSE)</f>
        <v>Q.PEAK DUO BLK ML G10+</v>
      </c>
      <c r="AL154" s="1494">
        <f>VLOOKUP($AJ154,'Item Master Data'!$A:$F,6,FALSE)</f>
        <v>400</v>
      </c>
      <c r="AM154" s="1494">
        <f>F154/AN154</f>
        <v>24</v>
      </c>
      <c r="AN154" s="1494">
        <f>VLOOKUP(AJ154,'Item Master Data'!$A:$G,7,FALSE)</f>
        <v>32</v>
      </c>
      <c r="AO154" s="1494">
        <f>E154-AL154</f>
        <v>0</v>
      </c>
    </row>
    <row r="155" spans="1:42" s="1494" customFormat="1" ht="15" customHeight="1">
      <c r="A155" s="1550" t="s">
        <v>1154</v>
      </c>
      <c r="B155" s="1949" t="s">
        <v>3791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>E155*F155</f>
        <v>307200</v>
      </c>
      <c r="H155" s="1831">
        <f>E155*F155/1000000</f>
        <v>0.30719999999999997</v>
      </c>
      <c r="I155" s="1837"/>
      <c r="J155" s="2104">
        <f>H155</f>
        <v>0.30719999999999997</v>
      </c>
      <c r="K155" s="2104"/>
      <c r="L155" s="2105"/>
      <c r="M155" s="1832">
        <f>SUM(I155:L155)</f>
        <v>0.30719999999999997</v>
      </c>
      <c r="N155" s="2107"/>
      <c r="O155" s="2030">
        <v>44659</v>
      </c>
      <c r="P155" s="2030">
        <v>44678</v>
      </c>
      <c r="Q155" s="2030">
        <v>44679</v>
      </c>
      <c r="R155" s="2029" t="s">
        <v>267</v>
      </c>
      <c r="S155" s="2029">
        <v>60</v>
      </c>
      <c r="T155" s="2029" t="s">
        <v>3269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2246</v>
      </c>
      <c r="AA155" s="2027" t="s">
        <v>1185</v>
      </c>
      <c r="AB155" s="2029" t="s">
        <v>3802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>T155</f>
        <v>30390456H</v>
      </c>
      <c r="AJ155" s="2076" cm="1">
        <f t="array" ref="AJ155">SUM(MID(0&amp;AI155,LARGE(INDEX(ISNUMBER(--MID(AI155,ROW($1:$127),1))*ROW($1:$127),),ROW($1:$127))+1,1)*10^ROW($1:$127)/10)</f>
        <v>30390456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>F155/AN155</f>
        <v>24</v>
      </c>
      <c r="AN155" s="1494">
        <f>VLOOKUP(AJ155,'Item Master Data'!$A:$G,7,FALSE)</f>
        <v>32</v>
      </c>
      <c r="AO155" s="1494">
        <f>E155-AL155</f>
        <v>0</v>
      </c>
    </row>
    <row r="156" spans="1:42" s="1494" customFormat="1" ht="15" customHeight="1">
      <c r="A156" s="1550" t="s">
        <v>1154</v>
      </c>
      <c r="B156" s="1949" t="s">
        <v>3792</v>
      </c>
      <c r="C156" s="2029" t="s">
        <v>1155</v>
      </c>
      <c r="D156" s="2029" t="s">
        <v>2220</v>
      </c>
      <c r="E156" s="2029">
        <v>400</v>
      </c>
      <c r="F156" s="2031">
        <v>768</v>
      </c>
      <c r="G156" s="1833">
        <f>E156*F156</f>
        <v>307200</v>
      </c>
      <c r="H156" s="1831">
        <f>E156*F156/1000000</f>
        <v>0.30719999999999997</v>
      </c>
      <c r="I156" s="1837"/>
      <c r="J156" s="2104"/>
      <c r="K156" s="2104">
        <f>H156</f>
        <v>0.30719999999999997</v>
      </c>
      <c r="L156" s="2105"/>
      <c r="M156" s="1832">
        <f>SUM(I156:L156)</f>
        <v>0.30719999999999997</v>
      </c>
      <c r="N156" s="2112" t="s">
        <v>3376</v>
      </c>
      <c r="O156" s="2030">
        <v>44659</v>
      </c>
      <c r="P156" s="2030"/>
      <c r="Q156" s="2030"/>
      <c r="R156" s="2029" t="s">
        <v>267</v>
      </c>
      <c r="S156" s="2029">
        <v>60</v>
      </c>
      <c r="T156" s="2029" t="s">
        <v>3371</v>
      </c>
      <c r="U156" s="2024">
        <v>0.55500000000000005</v>
      </c>
      <c r="V156" s="2029"/>
      <c r="W156" s="2029" t="s">
        <v>1103</v>
      </c>
      <c r="X156" s="2029"/>
      <c r="Y156" s="1949">
        <v>60</v>
      </c>
      <c r="Z156" s="2029" t="s">
        <v>2246</v>
      </c>
      <c r="AA156" s="2027" t="s">
        <v>1185</v>
      </c>
      <c r="AB156" s="2029">
        <v>85008</v>
      </c>
      <c r="AC156" s="2029" t="s">
        <v>1096</v>
      </c>
      <c r="AD156" s="2029" t="s">
        <v>1099</v>
      </c>
      <c r="AE156" s="2029"/>
      <c r="AF156" s="1951" t="s">
        <v>1098</v>
      </c>
      <c r="AG156" s="1951" t="s">
        <v>1087</v>
      </c>
      <c r="AH156" s="1951"/>
      <c r="AI156" s="2047" t="str">
        <f>T156</f>
        <v>30390156H</v>
      </c>
      <c r="AJ156" s="2076" cm="1">
        <f t="array" ref="AJ156">SUM(MID(0&amp;AI156,LARGE(INDEX(ISNUMBER(--MID(AI156,ROW($1:$127),1))*ROW($1:$127),),ROW($1:$127))+1,1)*10^ROW($1:$127)/10)</f>
        <v>30390156</v>
      </c>
      <c r="AK156" s="1953" t="str">
        <f>VLOOKUP($AJ156,'Item Master Data'!$A:$F,3,FALSE)</f>
        <v>Q.PEAK DUO BLK ML G10+</v>
      </c>
      <c r="AL156" s="1494">
        <f>VLOOKUP($AJ156,'Item Master Data'!$A:$F,6,FALSE)</f>
        <v>400</v>
      </c>
      <c r="AM156" s="1494">
        <f>F156/AN156</f>
        <v>24</v>
      </c>
      <c r="AN156" s="1494">
        <f>VLOOKUP(AJ156,'Item Master Data'!$A:$G,7,FALSE)</f>
        <v>32</v>
      </c>
      <c r="AO156" s="1494">
        <f>E156-AL156</f>
        <v>0</v>
      </c>
    </row>
    <row r="157" spans="1:42" s="1494" customFormat="1" ht="15" customHeight="1">
      <c r="A157" s="1550" t="s">
        <v>1154</v>
      </c>
      <c r="B157" s="1949" t="s">
        <v>3793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>E157*F157</f>
        <v>307200</v>
      </c>
      <c r="H157" s="1831">
        <f>E157*F157/1000000</f>
        <v>0.30719999999999997</v>
      </c>
      <c r="I157" s="1837">
        <f>H157</f>
        <v>0.30719999999999997</v>
      </c>
      <c r="J157" s="2104"/>
      <c r="K157" s="2104"/>
      <c r="L157" s="2105"/>
      <c r="M157" s="1832">
        <f>SUM(I157:L157)</f>
        <v>0.30719999999999997</v>
      </c>
      <c r="N157" s="2030">
        <v>44671</v>
      </c>
      <c r="O157" s="2030">
        <v>44659</v>
      </c>
      <c r="P157" s="2030">
        <v>44671</v>
      </c>
      <c r="Q157" s="2030">
        <v>44672</v>
      </c>
      <c r="R157" s="2029" t="s">
        <v>267</v>
      </c>
      <c r="S157" s="2029">
        <v>60</v>
      </c>
      <c r="T157" s="2029" t="s">
        <v>3371</v>
      </c>
      <c r="U157" s="2024">
        <v>0.55500000000000005</v>
      </c>
      <c r="V157" s="2029"/>
      <c r="W157" s="2029" t="s">
        <v>1103</v>
      </c>
      <c r="X157" s="2029"/>
      <c r="Y157" s="1949">
        <v>60</v>
      </c>
      <c r="Z157" s="2029" t="s">
        <v>2246</v>
      </c>
      <c r="AA157" s="2027" t="s">
        <v>1185</v>
      </c>
      <c r="AB157" s="2029">
        <v>85008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>T157</f>
        <v>30390156H</v>
      </c>
      <c r="AJ157" s="2076" cm="1">
        <f t="array" ref="AJ157">SUM(MID(0&amp;AI157,LARGE(INDEX(ISNUMBER(--MID(AI157,ROW($1:$127),1))*ROW($1:$127),),ROW($1:$127))+1,1)*10^ROW($1:$127)/10)</f>
        <v>30390156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>F157/AN157</f>
        <v>24</v>
      </c>
      <c r="AN157" s="1494">
        <f>VLOOKUP(AJ157,'Item Master Data'!$A:$G,7,FALSE)</f>
        <v>32</v>
      </c>
      <c r="AO157" s="1494">
        <f>E157-AL157</f>
        <v>0</v>
      </c>
    </row>
    <row r="158" spans="1:42" s="1494" customFormat="1" ht="15" customHeight="1">
      <c r="A158" s="1550" t="s">
        <v>1154</v>
      </c>
      <c r="B158" s="1949" t="s">
        <v>3794</v>
      </c>
      <c r="C158" s="2029" t="s">
        <v>1155</v>
      </c>
      <c r="D158" s="2029" t="s">
        <v>2220</v>
      </c>
      <c r="E158" s="2029">
        <v>400</v>
      </c>
      <c r="F158" s="2031">
        <v>768</v>
      </c>
      <c r="G158" s="1833">
        <f>E158*F158</f>
        <v>307200</v>
      </c>
      <c r="H158" s="1831">
        <f>E158*F158/1000000</f>
        <v>0.30719999999999997</v>
      </c>
      <c r="I158" s="1837">
        <f>H158</f>
        <v>0.30719999999999997</v>
      </c>
      <c r="J158" s="2104"/>
      <c r="K158" s="2104"/>
      <c r="L158" s="2104"/>
      <c r="M158" s="1832">
        <f>SUM(I158:L158)</f>
        <v>0.30719999999999997</v>
      </c>
      <c r="N158" s="2030">
        <v>44665</v>
      </c>
      <c r="O158" s="2030">
        <v>44659</v>
      </c>
      <c r="P158" s="2030">
        <v>44665</v>
      </c>
      <c r="Q158" s="2030">
        <v>44666</v>
      </c>
      <c r="R158" s="2029" t="s">
        <v>267</v>
      </c>
      <c r="S158" s="2029">
        <v>60</v>
      </c>
      <c r="T158" s="2029" t="s">
        <v>3371</v>
      </c>
      <c r="U158" s="2024">
        <v>0.55500000000000005</v>
      </c>
      <c r="V158" s="2029"/>
      <c r="W158" s="2029" t="s">
        <v>1103</v>
      </c>
      <c r="X158" s="2029"/>
      <c r="Y158" s="1949">
        <v>60</v>
      </c>
      <c r="Z158" s="2029" t="s">
        <v>2246</v>
      </c>
      <c r="AA158" s="2027" t="s">
        <v>1185</v>
      </c>
      <c r="AB158" s="2029">
        <v>85008</v>
      </c>
      <c r="AC158" s="2029" t="s">
        <v>1096</v>
      </c>
      <c r="AD158" s="2029" t="s">
        <v>1099</v>
      </c>
      <c r="AE158" s="2029"/>
      <c r="AF158" s="1951" t="s">
        <v>1098</v>
      </c>
      <c r="AG158" s="1951" t="s">
        <v>1087</v>
      </c>
      <c r="AH158" s="1951"/>
      <c r="AI158" s="2047" t="str">
        <f>T158</f>
        <v>30390156H</v>
      </c>
      <c r="AJ158" s="2076" cm="1">
        <f t="array" ref="AJ158">SUM(MID(0&amp;AI158,LARGE(INDEX(ISNUMBER(--MID(AI158,ROW($1:$127),1))*ROW($1:$127),),ROW($1:$127))+1,1)*10^ROW($1:$127)/10)</f>
        <v>30390156</v>
      </c>
      <c r="AK158" s="1953" t="str">
        <f>VLOOKUP($AJ158,'Item Master Data'!$A:$F,3,FALSE)</f>
        <v>Q.PEAK DUO BLK ML G10+</v>
      </c>
      <c r="AL158" s="1494">
        <f>VLOOKUP($AJ158,'Item Master Data'!$A:$F,6,FALSE)</f>
        <v>400</v>
      </c>
      <c r="AM158" s="1494">
        <f>F158/AN158</f>
        <v>24</v>
      </c>
      <c r="AN158" s="1494">
        <f>VLOOKUP(AJ158,'Item Master Data'!$A:$G,7,FALSE)</f>
        <v>32</v>
      </c>
      <c r="AO158" s="1494">
        <f>E158-AL158</f>
        <v>0</v>
      </c>
    </row>
    <row r="159" spans="1:42" s="1494" customFormat="1" ht="15" customHeight="1">
      <c r="A159" s="1550" t="s">
        <v>1154</v>
      </c>
      <c r="B159" s="1949" t="s">
        <v>3795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>E159*F159</f>
        <v>307200</v>
      </c>
      <c r="H159" s="1831">
        <f>E159*F159/1000000</f>
        <v>0.30719999999999997</v>
      </c>
      <c r="I159" s="1837">
        <f>H159</f>
        <v>0.30719999999999997</v>
      </c>
      <c r="J159" s="2104"/>
      <c r="K159" s="2104"/>
      <c r="L159" s="2105"/>
      <c r="M159" s="1832">
        <f>SUM(I159:L159)</f>
        <v>0.30719999999999997</v>
      </c>
      <c r="N159" s="2030">
        <v>44666</v>
      </c>
      <c r="O159" s="2030">
        <v>44659</v>
      </c>
      <c r="P159" s="2030">
        <v>44666</v>
      </c>
      <c r="Q159" s="2030">
        <v>44669</v>
      </c>
      <c r="R159" s="2029" t="s">
        <v>267</v>
      </c>
      <c r="S159" s="2029">
        <v>60</v>
      </c>
      <c r="T159" s="2029" t="s">
        <v>3371</v>
      </c>
      <c r="U159" s="2024">
        <v>0.55500000000000005</v>
      </c>
      <c r="V159" s="2029"/>
      <c r="W159" s="2029" t="s">
        <v>1103</v>
      </c>
      <c r="X159" s="2029"/>
      <c r="Y159" s="1949">
        <v>60</v>
      </c>
      <c r="Z159" s="2029" t="s">
        <v>2246</v>
      </c>
      <c r="AA159" s="2027" t="s">
        <v>1185</v>
      </c>
      <c r="AB159" s="2029">
        <v>85008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>T159</f>
        <v>30390156H</v>
      </c>
      <c r="AJ159" s="2076" cm="1">
        <f t="array" ref="AJ159">SUM(MID(0&amp;AI159,LARGE(INDEX(ISNUMBER(--MID(AI159,ROW($1:$127),1))*ROW($1:$127),),ROW($1:$127))+1,1)*10^ROW($1:$127)/10)</f>
        <v>30390156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>F159/AN159</f>
        <v>24</v>
      </c>
      <c r="AN159" s="1494">
        <f>VLOOKUP(AJ159,'Item Master Data'!$A:$G,7,FALSE)</f>
        <v>32</v>
      </c>
      <c r="AO159" s="1494">
        <f>E159-AL159</f>
        <v>0</v>
      </c>
    </row>
    <row r="160" spans="1:42" s="2020" customFormat="1" ht="14.25" customHeight="1">
      <c r="A160" s="1411" t="s">
        <v>1154</v>
      </c>
      <c r="B160" s="1907" t="s">
        <v>197</v>
      </c>
      <c r="C160" s="1908"/>
      <c r="D160" s="1908"/>
      <c r="E160" s="1908"/>
      <c r="F160" s="1826">
        <f>SUBTOTAL(9,F95:F159)</f>
        <v>103010</v>
      </c>
      <c r="G160" s="1826">
        <f>SUBTOTAL(9,G95:G159)</f>
        <v>39796160</v>
      </c>
      <c r="H160" s="1827">
        <f>SUBTOTAL(9,H95:H159)</f>
        <v>39.796160000000043</v>
      </c>
      <c r="I160" s="1827">
        <f>SUBTOTAL(9,I95:I159)</f>
        <v>15.598399999999996</v>
      </c>
      <c r="J160" s="1827">
        <f>SUBTOTAL(9,J95:J159)</f>
        <v>17.521920000000009</v>
      </c>
      <c r="K160" s="1827">
        <f>SUBTOTAL(9,K95:K159)</f>
        <v>6.6758400000000009</v>
      </c>
      <c r="L160" s="1827">
        <f>SUBTOTAL(9,L95:L159)</f>
        <v>0</v>
      </c>
      <c r="M160" s="1827">
        <f>SUBTOTAL(9,M95:M159)</f>
        <v>39.796160000000043</v>
      </c>
      <c r="N160" s="1907" t="s">
        <v>1154</v>
      </c>
      <c r="O160" s="1908"/>
      <c r="P160" s="1908"/>
      <c r="Q160" s="1908"/>
      <c r="R160" s="1908"/>
      <c r="S160" s="1908"/>
      <c r="T160" s="1908"/>
      <c r="U160" s="1908"/>
      <c r="V160" s="1908"/>
      <c r="W160" s="1908"/>
      <c r="X160" s="1908"/>
      <c r="Y160" s="1908"/>
      <c r="Z160" s="1908"/>
      <c r="AA160" s="1908"/>
      <c r="AB160" s="1908"/>
      <c r="AC160" s="1908"/>
      <c r="AD160" s="1908"/>
      <c r="AE160" s="1908"/>
      <c r="AF160" s="1908"/>
      <c r="AG160" s="1908"/>
      <c r="AH160" s="1908"/>
      <c r="AI160" s="2047">
        <f>T160</f>
        <v>0</v>
      </c>
      <c r="AJ160" s="2076" cm="1">
        <f t="array" ref="AJ160">SUM(MID(0&amp;AI160,LARGE(INDEX(ISNUMBER(--MID(AI160,ROW($1:$127),1))*ROW($1:$127),),ROW($1:$127))+1,1)*10^ROW($1:$127)/10)</f>
        <v>0</v>
      </c>
      <c r="AK160" s="1953" t="e">
        <f>VLOOKUP($AJ160,'Item Master Data'!$A:$F,3,FALSE)</f>
        <v>#N/A</v>
      </c>
      <c r="AL160" s="1494" t="e">
        <f>VLOOKUP($AJ160,'Item Master Data'!$A:$F,6,FALSE)</f>
        <v>#N/A</v>
      </c>
      <c r="AM160" s="1494" t="e">
        <f>F160/AN160</f>
        <v>#N/A</v>
      </c>
      <c r="AN160" s="1494" t="e">
        <f>VLOOKUP(AJ160,'Item Master Data'!$A:$G,7,FALSE)</f>
        <v>#N/A</v>
      </c>
      <c r="AO160" s="1494" t="e">
        <f>E160-AL160</f>
        <v>#N/A</v>
      </c>
      <c r="AP160" s="1494"/>
    </row>
    <row r="161" spans="1:41" s="1494" customFormat="1" ht="15" customHeight="1">
      <c r="A161" s="1550" t="s">
        <v>2216</v>
      </c>
      <c r="B161" s="1949" t="s">
        <v>3803</v>
      </c>
      <c r="C161" s="2029" t="s">
        <v>3311</v>
      </c>
      <c r="D161" s="2029" t="s">
        <v>2229</v>
      </c>
      <c r="E161" s="2029">
        <v>480</v>
      </c>
      <c r="F161" s="2031">
        <v>638</v>
      </c>
      <c r="G161" s="1833">
        <f>E161*F161</f>
        <v>306240</v>
      </c>
      <c r="H161" s="1831">
        <f>E161*F161/1000000</f>
        <v>0.30624000000000001</v>
      </c>
      <c r="I161" s="1837">
        <f>H161</f>
        <v>0.30624000000000001</v>
      </c>
      <c r="J161" s="2104"/>
      <c r="K161" s="2104"/>
      <c r="L161" s="2105"/>
      <c r="M161" s="1832">
        <f>SUM(I161:L161)</f>
        <v>0.30624000000000001</v>
      </c>
      <c r="N161" s="2030">
        <v>44664</v>
      </c>
      <c r="O161" s="2030">
        <v>44662</v>
      </c>
      <c r="P161" s="2030">
        <v>44664</v>
      </c>
      <c r="Q161" s="2030">
        <v>44669</v>
      </c>
      <c r="R161" s="2029" t="s">
        <v>1151</v>
      </c>
      <c r="S161" s="2029">
        <v>72</v>
      </c>
      <c r="T161" s="2029" t="s">
        <v>2536</v>
      </c>
      <c r="U161" s="2024">
        <v>0.48</v>
      </c>
      <c r="V161" s="2102" t="s">
        <v>3849</v>
      </c>
      <c r="W161" s="2029" t="s">
        <v>1103</v>
      </c>
      <c r="X161" s="2029">
        <v>10</v>
      </c>
      <c r="Y161" s="2029">
        <v>60</v>
      </c>
      <c r="Z161" s="2030" t="s">
        <v>3860</v>
      </c>
      <c r="AA161" s="1949" t="s">
        <v>1149</v>
      </c>
      <c r="AB161" s="1949" t="s">
        <v>3466</v>
      </c>
      <c r="AC161" s="2029" t="s">
        <v>1096</v>
      </c>
      <c r="AD161" s="2029" t="s">
        <v>3861</v>
      </c>
      <c r="AE161" s="2029"/>
      <c r="AF161" s="2026"/>
      <c r="AG161" s="2026" t="s">
        <v>1087</v>
      </c>
      <c r="AH161" s="1951"/>
      <c r="AI161" s="2047" t="str">
        <f>T161</f>
        <v>30397472C</v>
      </c>
      <c r="AJ161" s="2076" cm="1">
        <f t="array" ref="AJ161">SUM(MID(0&amp;AI161,LARGE(INDEX(ISNUMBER(--MID(AI161,ROW($1:$127),1))*ROW($1:$127),),ROW($1:$127))+1,1)*10^ROW($1:$127)/10)</f>
        <v>30397472</v>
      </c>
      <c r="AK161" s="1953" t="str">
        <f>VLOOKUP($AJ161,'Item Master Data'!$A:$F,3,FALSE)</f>
        <v>Q.PEAK DUO XL G10</v>
      </c>
      <c r="AL161" s="1494">
        <f>VLOOKUP($AJ161,'Item Master Data'!$A:$F,6,FALSE)</f>
        <v>480</v>
      </c>
      <c r="AM161" s="1494">
        <f>F161/AN161</f>
        <v>22</v>
      </c>
      <c r="AN161" s="1494">
        <f>VLOOKUP(AJ161,'Item Master Data'!$A:$G,7,FALSE)</f>
        <v>29</v>
      </c>
      <c r="AO161" s="1494">
        <f>E161-AL161</f>
        <v>0</v>
      </c>
    </row>
    <row r="162" spans="1:41" s="1494" customFormat="1" ht="15" customHeight="1">
      <c r="A162" s="1550" t="s">
        <v>2216</v>
      </c>
      <c r="B162" s="1949" t="s">
        <v>3804</v>
      </c>
      <c r="C162" s="2029" t="s">
        <v>1065</v>
      </c>
      <c r="D162" s="2029" t="s">
        <v>2220</v>
      </c>
      <c r="E162" s="2029">
        <v>400</v>
      </c>
      <c r="F162" s="2031">
        <v>768</v>
      </c>
      <c r="G162" s="1833">
        <f>E162*F162</f>
        <v>307200</v>
      </c>
      <c r="H162" s="1831">
        <f>E162*F162/1000000</f>
        <v>0.30719999999999997</v>
      </c>
      <c r="I162" s="1837">
        <f>H162</f>
        <v>0.30719999999999997</v>
      </c>
      <c r="J162" s="2104"/>
      <c r="K162" s="2104"/>
      <c r="L162" s="2105"/>
      <c r="M162" s="1832">
        <f>SUM(I162:L162)</f>
        <v>0.30719999999999997</v>
      </c>
      <c r="N162" s="2030">
        <v>44664</v>
      </c>
      <c r="O162" s="2030">
        <v>44656</v>
      </c>
      <c r="P162" s="2030">
        <v>44664</v>
      </c>
      <c r="Q162" s="2030">
        <v>44665</v>
      </c>
      <c r="R162" s="2029" t="s">
        <v>1151</v>
      </c>
      <c r="S162" s="2029">
        <v>60</v>
      </c>
      <c r="T162" s="2029">
        <v>49405140</v>
      </c>
      <c r="U162" s="2024">
        <v>0.55000000000000004</v>
      </c>
      <c r="V162" s="2102"/>
      <c r="W162" s="2029" t="s">
        <v>1103</v>
      </c>
      <c r="X162" s="2029"/>
      <c r="Y162" s="2029">
        <v>60</v>
      </c>
      <c r="Z162" s="2030" t="s">
        <v>1167</v>
      </c>
      <c r="AA162" s="1949" t="s">
        <v>1168</v>
      </c>
      <c r="AB162" s="1949" t="s">
        <v>3316</v>
      </c>
      <c r="AC162" s="2029" t="s">
        <v>1096</v>
      </c>
      <c r="AD162" s="1937" t="s">
        <v>3662</v>
      </c>
      <c r="AE162" s="2029"/>
      <c r="AF162" s="2026"/>
      <c r="AG162" s="2026" t="s">
        <v>1087</v>
      </c>
      <c r="AH162" s="1951"/>
      <c r="AI162" s="2047">
        <f>T162</f>
        <v>49405140</v>
      </c>
      <c r="AJ162" s="2076" cm="1">
        <f t="array" ref="AJ162">SUM(MID(0&amp;AI162,LARGE(INDEX(ISNUMBER(--MID(AI162,ROW($1:$127),1))*ROW($1:$127),),ROW($1:$127))+1,1)*10^ROW($1:$127)/10)</f>
        <v>49405140</v>
      </c>
      <c r="AK162" s="1953" t="str">
        <f>VLOOKUP($AJ162,'Item Master Data'!$A:$F,3,FALSE)</f>
        <v>Q.PEAK DUO BLK ML G10+</v>
      </c>
      <c r="AL162" s="1494">
        <f>VLOOKUP($AJ162,'Item Master Data'!$A:$F,6,FALSE)</f>
        <v>400</v>
      </c>
      <c r="AM162" s="1494">
        <f>F162/AN162</f>
        <v>24</v>
      </c>
      <c r="AN162" s="1494">
        <f>VLOOKUP(AJ162,'Item Master Data'!$A:$G,7,FALSE)</f>
        <v>32</v>
      </c>
      <c r="AO162" s="1494">
        <f>E162-AL162</f>
        <v>0</v>
      </c>
    </row>
    <row r="163" spans="1:41" s="1494" customFormat="1" ht="15.75" customHeight="1">
      <c r="A163" s="1550" t="s">
        <v>2216</v>
      </c>
      <c r="B163" s="1949" t="s">
        <v>3804</v>
      </c>
      <c r="C163" s="2029" t="s">
        <v>1065</v>
      </c>
      <c r="D163" s="2029" t="s">
        <v>2220</v>
      </c>
      <c r="E163" s="2029">
        <v>400</v>
      </c>
      <c r="F163" s="2031">
        <v>1536</v>
      </c>
      <c r="G163" s="1833">
        <f>E163*F163</f>
        <v>614400</v>
      </c>
      <c r="H163" s="1831">
        <f>E163*F163/1000000</f>
        <v>0.61439999999999995</v>
      </c>
      <c r="I163" s="1837"/>
      <c r="J163" s="2104">
        <f>H163</f>
        <v>0.61439999999999995</v>
      </c>
      <c r="K163" s="2104"/>
      <c r="L163" s="2105"/>
      <c r="M163" s="1832">
        <f>SUM(I163:L163)</f>
        <v>0.61439999999999995</v>
      </c>
      <c r="N163" s="2030"/>
      <c r="O163" s="2030">
        <v>44658</v>
      </c>
      <c r="P163" s="2030">
        <v>44672</v>
      </c>
      <c r="Q163" s="2030">
        <v>44673</v>
      </c>
      <c r="R163" s="2029" t="s">
        <v>1151</v>
      </c>
      <c r="S163" s="2029">
        <v>60</v>
      </c>
      <c r="T163" s="2029">
        <v>49405140</v>
      </c>
      <c r="U163" s="2024">
        <v>0.55000000000000004</v>
      </c>
      <c r="V163" s="2102"/>
      <c r="W163" s="2029" t="s">
        <v>1103</v>
      </c>
      <c r="X163" s="2029"/>
      <c r="Y163" s="2029">
        <v>60</v>
      </c>
      <c r="Z163" s="2030" t="s">
        <v>1167</v>
      </c>
      <c r="AA163" s="1949" t="s">
        <v>1168</v>
      </c>
      <c r="AB163" s="1949" t="s">
        <v>3316</v>
      </c>
      <c r="AC163" s="2029" t="s">
        <v>1096</v>
      </c>
      <c r="AD163" s="1937" t="s">
        <v>3662</v>
      </c>
      <c r="AE163" s="2029"/>
      <c r="AF163" s="2026"/>
      <c r="AG163" s="2026" t="s">
        <v>1087</v>
      </c>
      <c r="AH163" s="1951"/>
      <c r="AI163" s="2047">
        <f>T163</f>
        <v>49405140</v>
      </c>
      <c r="AJ163" s="2076" cm="1">
        <f t="array" ref="AJ163">SUM(MID(0&amp;AI163,LARGE(INDEX(ISNUMBER(--MID(AI163,ROW($1:$127),1))*ROW($1:$127),),ROW($1:$127))+1,1)*10^ROW($1:$127)/10)</f>
        <v>49405140</v>
      </c>
      <c r="AK163" s="1953" t="str">
        <f>VLOOKUP($AJ163,'Item Master Data'!$A:$F,3,FALSE)</f>
        <v>Q.PEAK DUO BLK ML G10+</v>
      </c>
      <c r="AL163" s="1494">
        <f>VLOOKUP($AJ163,'Item Master Data'!$A:$F,6,FALSE)</f>
        <v>400</v>
      </c>
      <c r="AM163" s="1494">
        <f>F163/AN163</f>
        <v>48</v>
      </c>
      <c r="AN163" s="1494">
        <f>VLOOKUP(AJ163,'Item Master Data'!$A:$G,7,FALSE)</f>
        <v>32</v>
      </c>
      <c r="AO163" s="1494">
        <f>E163-AL163</f>
        <v>0</v>
      </c>
    </row>
    <row r="164" spans="1:41" s="1494" customFormat="1" ht="15.75" customHeight="1">
      <c r="A164" s="1550" t="s">
        <v>2216</v>
      </c>
      <c r="B164" s="1949" t="s">
        <v>3804</v>
      </c>
      <c r="C164" s="2029" t="s">
        <v>1065</v>
      </c>
      <c r="D164" s="2029" t="s">
        <v>2220</v>
      </c>
      <c r="E164" s="2029">
        <v>400</v>
      </c>
      <c r="F164" s="2031">
        <v>2240</v>
      </c>
      <c r="G164" s="1833">
        <f>E164*F164</f>
        <v>896000</v>
      </c>
      <c r="H164" s="1831">
        <f>E164*F164/1000000</f>
        <v>0.89600000000000002</v>
      </c>
      <c r="I164" s="1837"/>
      <c r="J164" s="2104"/>
      <c r="K164" s="2104">
        <f>H164</f>
        <v>0.89600000000000002</v>
      </c>
      <c r="L164" s="2105"/>
      <c r="M164" s="1832">
        <f>SUM(I164:L164)</f>
        <v>0.89600000000000002</v>
      </c>
      <c r="N164" s="1954" t="s">
        <v>3464</v>
      </c>
      <c r="O164" s="2030">
        <v>44658</v>
      </c>
      <c r="P164" s="2030">
        <v>44673</v>
      </c>
      <c r="Q164" s="2030">
        <v>44676</v>
      </c>
      <c r="R164" s="2029" t="s">
        <v>1151</v>
      </c>
      <c r="S164" s="2029">
        <v>60</v>
      </c>
      <c r="T164" s="2029">
        <v>49405140</v>
      </c>
      <c r="U164" s="2024">
        <v>0.55000000000000004</v>
      </c>
      <c r="V164" s="2102"/>
      <c r="W164" s="2029" t="s">
        <v>1103</v>
      </c>
      <c r="X164" s="2029"/>
      <c r="Y164" s="2029">
        <v>60</v>
      </c>
      <c r="Z164" s="2030" t="s">
        <v>1167</v>
      </c>
      <c r="AA164" s="1949" t="s">
        <v>1168</v>
      </c>
      <c r="AB164" s="1949" t="s">
        <v>3316</v>
      </c>
      <c r="AC164" s="2029" t="s">
        <v>1096</v>
      </c>
      <c r="AD164" s="1937" t="s">
        <v>3662</v>
      </c>
      <c r="AE164" s="2029"/>
      <c r="AF164" s="2026"/>
      <c r="AG164" s="2026" t="s">
        <v>1087</v>
      </c>
      <c r="AH164" s="1951"/>
      <c r="AI164" s="2047">
        <f>T164</f>
        <v>49405140</v>
      </c>
      <c r="AJ164" s="2076" cm="1">
        <f t="array" ref="AJ164">SUM(MID(0&amp;AI164,LARGE(INDEX(ISNUMBER(--MID(AI164,ROW($1:$127),1))*ROW($1:$127),),ROW($1:$127))+1,1)*10^ROW($1:$127)/10)</f>
        <v>49405140</v>
      </c>
      <c r="AK164" s="1953" t="str">
        <f>VLOOKUP($AJ164,'Item Master Data'!$A:$F,3,FALSE)</f>
        <v>Q.PEAK DUO BLK ML G10+</v>
      </c>
      <c r="AL164" s="1494">
        <f>VLOOKUP($AJ164,'Item Master Data'!$A:$F,6,FALSE)</f>
        <v>400</v>
      </c>
      <c r="AM164" s="1494">
        <f>F164/AN164</f>
        <v>70</v>
      </c>
      <c r="AN164" s="1494">
        <f>VLOOKUP(AJ164,'Item Master Data'!$A:$G,7,FALSE)</f>
        <v>32</v>
      </c>
      <c r="AO164" s="1494">
        <f>E164-AL164</f>
        <v>0</v>
      </c>
    </row>
    <row r="165" spans="1:41" s="1494" customFormat="1" ht="15.75" customHeight="1">
      <c r="A165" s="1550" t="s">
        <v>2216</v>
      </c>
      <c r="B165" s="1949" t="s">
        <v>3804</v>
      </c>
      <c r="C165" s="2029" t="s">
        <v>1065</v>
      </c>
      <c r="D165" s="2029" t="s">
        <v>2220</v>
      </c>
      <c r="E165" s="2029">
        <v>400</v>
      </c>
      <c r="F165" s="2031">
        <f>4736-1536-2240</f>
        <v>960</v>
      </c>
      <c r="G165" s="1833">
        <f>E165*F165</f>
        <v>384000</v>
      </c>
      <c r="H165" s="1831">
        <f>E165*F165/1000000</f>
        <v>0.38400000000000001</v>
      </c>
      <c r="I165" s="1837"/>
      <c r="J165" s="2104"/>
      <c r="K165" s="2104"/>
      <c r="L165" s="2105">
        <f>H165</f>
        <v>0.38400000000000001</v>
      </c>
      <c r="M165" s="1832">
        <f>SUM(I165:L165)</f>
        <v>0.38400000000000001</v>
      </c>
      <c r="N165" s="2113" t="s">
        <v>3419</v>
      </c>
      <c r="O165" s="2030">
        <v>44658</v>
      </c>
      <c r="P165" s="2030"/>
      <c r="Q165" s="2030"/>
      <c r="R165" s="2029" t="s">
        <v>1151</v>
      </c>
      <c r="S165" s="2029">
        <v>60</v>
      </c>
      <c r="T165" s="2029">
        <v>49405140</v>
      </c>
      <c r="U165" s="2024">
        <v>0.55000000000000004</v>
      </c>
      <c r="V165" s="2102"/>
      <c r="W165" s="2029" t="s">
        <v>1103</v>
      </c>
      <c r="X165" s="2029"/>
      <c r="Y165" s="2029">
        <v>60</v>
      </c>
      <c r="Z165" s="2030" t="s">
        <v>1167</v>
      </c>
      <c r="AA165" s="1949" t="s">
        <v>1168</v>
      </c>
      <c r="AB165" s="1949" t="s">
        <v>3316</v>
      </c>
      <c r="AC165" s="2029" t="s">
        <v>1096</v>
      </c>
      <c r="AD165" s="1937" t="s">
        <v>3662</v>
      </c>
      <c r="AE165" s="2029"/>
      <c r="AF165" s="2026"/>
      <c r="AG165" s="2026" t="s">
        <v>1087</v>
      </c>
      <c r="AH165" s="1951"/>
      <c r="AI165" s="2047">
        <f>T165</f>
        <v>49405140</v>
      </c>
      <c r="AJ165" s="2076" cm="1">
        <f t="array" ref="AJ165">SUM(MID(0&amp;AI165,LARGE(INDEX(ISNUMBER(--MID(AI165,ROW($1:$127),1))*ROW($1:$127),),ROW($1:$127))+1,1)*10^ROW($1:$127)/10)</f>
        <v>49405140</v>
      </c>
      <c r="AK165" s="1953" t="str">
        <f>VLOOKUP($AJ165,'Item Master Data'!$A:$F,3,FALSE)</f>
        <v>Q.PEAK DUO BLK ML G10+</v>
      </c>
      <c r="AL165" s="1494">
        <f>VLOOKUP($AJ165,'Item Master Data'!$A:$F,6,FALSE)</f>
        <v>400</v>
      </c>
      <c r="AM165" s="1494">
        <f>F165/AN165</f>
        <v>30</v>
      </c>
      <c r="AN165" s="1494">
        <f>VLOOKUP(AJ165,'Item Master Data'!$A:$G,7,FALSE)</f>
        <v>32</v>
      </c>
      <c r="AO165" s="1494">
        <f>E165-AL165</f>
        <v>0</v>
      </c>
    </row>
    <row r="166" spans="1:41" s="1494" customFormat="1" ht="15" customHeight="1">
      <c r="A166" s="1550" t="s">
        <v>2216</v>
      </c>
      <c r="B166" s="1949" t="s">
        <v>3804</v>
      </c>
      <c r="C166" s="2029" t="s">
        <v>1065</v>
      </c>
      <c r="D166" s="2029" t="s">
        <v>2220</v>
      </c>
      <c r="E166" s="2029">
        <v>400</v>
      </c>
      <c r="F166" s="2031">
        <v>768</v>
      </c>
      <c r="G166" s="1833">
        <f>E166*F166</f>
        <v>307200</v>
      </c>
      <c r="H166" s="1831">
        <f>E166*F166/1000000</f>
        <v>0.30719999999999997</v>
      </c>
      <c r="I166" s="1837"/>
      <c r="J166" s="2104"/>
      <c r="K166" s="2104"/>
      <c r="L166" s="2105">
        <f>H166</f>
        <v>0.30719999999999997</v>
      </c>
      <c r="M166" s="1832">
        <f>SUM(I166:L166)</f>
        <v>0.30719999999999997</v>
      </c>
      <c r="N166" s="2113" t="s">
        <v>3419</v>
      </c>
      <c r="O166" s="2021">
        <v>44665</v>
      </c>
      <c r="P166" s="2030"/>
      <c r="Q166" s="2030"/>
      <c r="R166" s="2029" t="s">
        <v>1151</v>
      </c>
      <c r="S166" s="2029">
        <v>60</v>
      </c>
      <c r="T166" s="2029">
        <v>49405140</v>
      </c>
      <c r="U166" s="2024">
        <v>0.55000000000000004</v>
      </c>
      <c r="V166" s="2102"/>
      <c r="W166" s="2029" t="s">
        <v>1103</v>
      </c>
      <c r="X166" s="2029"/>
      <c r="Y166" s="2029">
        <v>60</v>
      </c>
      <c r="Z166" s="2030" t="s">
        <v>1167</v>
      </c>
      <c r="AA166" s="1949" t="s">
        <v>1168</v>
      </c>
      <c r="AB166" s="1949" t="s">
        <v>3316</v>
      </c>
      <c r="AC166" s="2029" t="s">
        <v>1096</v>
      </c>
      <c r="AD166" s="1937" t="s">
        <v>3662</v>
      </c>
      <c r="AE166" s="2029"/>
      <c r="AF166" s="2026"/>
      <c r="AG166" s="2026" t="s">
        <v>1087</v>
      </c>
      <c r="AH166" s="1951"/>
      <c r="AI166" s="2047">
        <f>T166</f>
        <v>49405140</v>
      </c>
      <c r="AJ166" s="2076" cm="1">
        <f t="array" ref="AJ166">SUM(MID(0&amp;AI166,LARGE(INDEX(ISNUMBER(--MID(AI166,ROW($1:$127),1))*ROW($1:$127),),ROW($1:$127))+1,1)*10^ROW($1:$127)/10)</f>
        <v>49405140</v>
      </c>
      <c r="AK166" s="1953" t="str">
        <f>VLOOKUP($AJ166,'Item Master Data'!$A:$F,3,FALSE)</f>
        <v>Q.PEAK DUO BLK ML G10+</v>
      </c>
      <c r="AL166" s="1494">
        <f>VLOOKUP($AJ166,'Item Master Data'!$A:$F,6,FALSE)</f>
        <v>400</v>
      </c>
      <c r="AM166" s="1494">
        <f>F166/AN166</f>
        <v>24</v>
      </c>
      <c r="AN166" s="1494">
        <f>VLOOKUP(AJ166,'Item Master Data'!$A:$G,7,FALSE)</f>
        <v>32</v>
      </c>
      <c r="AO166" s="1494">
        <f>E166-AL166</f>
        <v>0</v>
      </c>
    </row>
    <row r="167" spans="1:41" s="1494" customFormat="1" ht="15" customHeight="1">
      <c r="A167" s="1550" t="s">
        <v>2216</v>
      </c>
      <c r="B167" s="1949" t="s">
        <v>3804</v>
      </c>
      <c r="C167" s="2029" t="s">
        <v>1065</v>
      </c>
      <c r="D167" s="2029" t="s">
        <v>2220</v>
      </c>
      <c r="E167" s="2029">
        <v>400</v>
      </c>
      <c r="F167" s="2031">
        <f>1536-768</f>
        <v>768</v>
      </c>
      <c r="G167" s="1833">
        <f>E167*F167</f>
        <v>307200</v>
      </c>
      <c r="H167" s="1831">
        <f>E167*F167/1000000</f>
        <v>0.30719999999999997</v>
      </c>
      <c r="I167" s="1837"/>
      <c r="J167" s="2104"/>
      <c r="K167" s="2104"/>
      <c r="L167" s="2105">
        <f>H167</f>
        <v>0.30719999999999997</v>
      </c>
      <c r="M167" s="1832">
        <f>SUM(I167:L167)</f>
        <v>0.30719999999999997</v>
      </c>
      <c r="N167" s="2113" t="s">
        <v>3419</v>
      </c>
      <c r="O167" s="2021">
        <v>44665</v>
      </c>
      <c r="P167" s="2030"/>
      <c r="Q167" s="2030"/>
      <c r="R167" s="2029" t="s">
        <v>1151</v>
      </c>
      <c r="S167" s="2029">
        <v>60</v>
      </c>
      <c r="T167" s="2029">
        <v>49405140</v>
      </c>
      <c r="U167" s="2024">
        <v>0.55000000000000004</v>
      </c>
      <c r="V167" s="2102"/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3316</v>
      </c>
      <c r="AC167" s="2029" t="s">
        <v>1096</v>
      </c>
      <c r="AD167" s="1937" t="s">
        <v>3662</v>
      </c>
      <c r="AE167" s="2029"/>
      <c r="AF167" s="2026"/>
      <c r="AG167" s="2026" t="s">
        <v>1087</v>
      </c>
      <c r="AH167" s="1951"/>
      <c r="AI167" s="2047">
        <f>T167</f>
        <v>49405140</v>
      </c>
      <c r="AJ167" s="2076" cm="1">
        <f t="array" ref="AJ167">SUM(MID(0&amp;AI167,LARGE(INDEX(ISNUMBER(--MID(AI167,ROW($1:$127),1))*ROW($1:$127),),ROW($1:$127))+1,1)*10^ROW($1:$127)/10)</f>
        <v>49405140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>F167/AN167</f>
        <v>24</v>
      </c>
      <c r="AN167" s="1494">
        <f>VLOOKUP(AJ167,'Item Master Data'!$A:$G,7,FALSE)</f>
        <v>32</v>
      </c>
      <c r="AO167" s="1494">
        <f>E167-AL167</f>
        <v>0</v>
      </c>
    </row>
    <row r="168" spans="1:41" s="1494" customFormat="1" ht="15.75" customHeight="1">
      <c r="A168" s="1550" t="s">
        <v>2216</v>
      </c>
      <c r="B168" s="2029" t="s">
        <v>3805</v>
      </c>
      <c r="C168" s="2029" t="s">
        <v>2217</v>
      </c>
      <c r="D168" s="2029" t="s">
        <v>2229</v>
      </c>
      <c r="E168" s="2029">
        <v>475</v>
      </c>
      <c r="F168" s="1950">
        <v>2552</v>
      </c>
      <c r="G168" s="1833">
        <f>E168*F168</f>
        <v>1212200</v>
      </c>
      <c r="H168" s="1831">
        <f>E168*F168/1000000</f>
        <v>1.2121999999999999</v>
      </c>
      <c r="I168" s="1837"/>
      <c r="J168" s="2104">
        <f>H168</f>
        <v>1.2121999999999999</v>
      </c>
      <c r="K168" s="2104"/>
      <c r="L168" s="2105"/>
      <c r="M168" s="1832">
        <f>SUM(I168:L168)</f>
        <v>1.2121999999999999</v>
      </c>
      <c r="N168" s="2030"/>
      <c r="O168" s="2030">
        <v>44642</v>
      </c>
      <c r="P168" s="2030">
        <v>44677</v>
      </c>
      <c r="Q168" s="2030">
        <v>44678</v>
      </c>
      <c r="R168" s="2029" t="s">
        <v>1151</v>
      </c>
      <c r="S168" s="2029">
        <v>72</v>
      </c>
      <c r="T168" s="2029">
        <v>49302155</v>
      </c>
      <c r="U168" s="2024">
        <v>0.48501052631000002</v>
      </c>
      <c r="V168" s="2102"/>
      <c r="W168" s="2029" t="s">
        <v>1103</v>
      </c>
      <c r="X168" s="2225"/>
      <c r="Y168" s="2029">
        <v>60</v>
      </c>
      <c r="Z168" s="2133" t="s">
        <v>1195</v>
      </c>
      <c r="AA168" s="2029" t="s">
        <v>1149</v>
      </c>
      <c r="AB168" s="1949" t="s">
        <v>1197</v>
      </c>
      <c r="AC168" s="2029" t="s">
        <v>1096</v>
      </c>
      <c r="AD168" s="1937" t="s">
        <v>3662</v>
      </c>
      <c r="AE168" s="2029"/>
      <c r="AF168" s="1951"/>
      <c r="AG168" s="2226" t="s">
        <v>1087</v>
      </c>
      <c r="AH168" s="1951"/>
      <c r="AI168" s="2047">
        <f>T168</f>
        <v>49302155</v>
      </c>
      <c r="AJ168" s="2076" cm="1">
        <f t="array" ref="AJ168">SUM(MID(0&amp;AI168,LARGE(INDEX(ISNUMBER(--MID(AI168,ROW($1:$127),1))*ROW($1:$127),),ROW($1:$127))+1,1)*10^ROW($1:$127)/10)</f>
        <v>49302155</v>
      </c>
      <c r="AK168" s="1953" t="str">
        <f>VLOOKUP($AJ168,'Item Master Data'!$A:$F,3,FALSE)</f>
        <v>Q.PEAK DUO XL G10</v>
      </c>
      <c r="AL168" s="1494">
        <f>VLOOKUP($AJ168,'Item Master Data'!$A:$F,6,FALSE)</f>
        <v>475</v>
      </c>
      <c r="AM168" s="1494">
        <f>F168/AN168</f>
        <v>88</v>
      </c>
      <c r="AN168" s="1494">
        <f>VLOOKUP(AJ168,'Item Master Data'!$A:$G,7,FALSE)</f>
        <v>29</v>
      </c>
      <c r="AO168" s="1494">
        <f>E168-AL168</f>
        <v>0</v>
      </c>
    </row>
    <row r="169" spans="1:41" s="1494" customFormat="1" ht="15.75" customHeight="1">
      <c r="A169" s="1550" t="s">
        <v>2216</v>
      </c>
      <c r="B169" s="1949" t="s">
        <v>3806</v>
      </c>
      <c r="C169" s="2029" t="s">
        <v>2217</v>
      </c>
      <c r="D169" s="2029" t="s">
        <v>2220</v>
      </c>
      <c r="E169" s="2029">
        <v>400</v>
      </c>
      <c r="F169" s="2031">
        <v>1536</v>
      </c>
      <c r="G169" s="1833">
        <f>E169*F169</f>
        <v>614400</v>
      </c>
      <c r="H169" s="1831">
        <f>E169*F169/1000000</f>
        <v>0.61439999999999995</v>
      </c>
      <c r="I169" s="1837"/>
      <c r="J169" s="2104">
        <f>H169</f>
        <v>0.61439999999999995</v>
      </c>
      <c r="K169" s="2104"/>
      <c r="L169" s="2105"/>
      <c r="M169" s="1832">
        <f>SUM(I169:L169)</f>
        <v>0.61439999999999995</v>
      </c>
      <c r="N169" s="2030"/>
      <c r="O169" s="2021">
        <v>44665</v>
      </c>
      <c r="P169" s="2030">
        <v>44672</v>
      </c>
      <c r="Q169" s="2030">
        <v>44672</v>
      </c>
      <c r="R169" s="2029" t="s">
        <v>1151</v>
      </c>
      <c r="S169" s="2029">
        <v>60</v>
      </c>
      <c r="T169" s="2029">
        <v>49405140</v>
      </c>
      <c r="U169" s="2024">
        <v>0.55000000000000004</v>
      </c>
      <c r="V169" s="2102" t="s">
        <v>3851</v>
      </c>
      <c r="W169" s="2029" t="s">
        <v>1103</v>
      </c>
      <c r="X169" s="2029"/>
      <c r="Y169" s="2029">
        <v>60</v>
      </c>
      <c r="Z169" s="2030" t="s">
        <v>3862</v>
      </c>
      <c r="AA169" s="1949" t="s">
        <v>1149</v>
      </c>
      <c r="AB169" s="1949">
        <v>33064</v>
      </c>
      <c r="AC169" s="2029" t="s">
        <v>1096</v>
      </c>
      <c r="AD169" s="1937" t="s">
        <v>3662</v>
      </c>
      <c r="AE169" s="2029"/>
      <c r="AF169" s="2026"/>
      <c r="AG169" s="2026" t="s">
        <v>1087</v>
      </c>
      <c r="AH169" s="1951"/>
      <c r="AI169" s="2047">
        <f>T169</f>
        <v>49405140</v>
      </c>
      <c r="AJ169" s="2076" cm="1">
        <f t="array" ref="AJ169">SUM(MID(0&amp;AI169,LARGE(INDEX(ISNUMBER(--MID(AI169,ROW($1:$127),1))*ROW($1:$127),),ROW($1:$127))+1,1)*10^ROW($1:$127)/10)</f>
        <v>49405140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>F169/AN169</f>
        <v>48</v>
      </c>
      <c r="AN169" s="1494">
        <f>VLOOKUP(AJ169,'Item Master Data'!$A:$G,7,FALSE)</f>
        <v>32</v>
      </c>
      <c r="AO169" s="1494">
        <f>E169-AL169</f>
        <v>0</v>
      </c>
    </row>
    <row r="170" spans="1:41" s="1494" customFormat="1" ht="15.75" customHeight="1">
      <c r="A170" s="1550" t="s">
        <v>2216</v>
      </c>
      <c r="B170" s="1949" t="s">
        <v>3807</v>
      </c>
      <c r="C170" s="2029" t="s">
        <v>1177</v>
      </c>
      <c r="D170" s="2029" t="s">
        <v>2503</v>
      </c>
      <c r="E170" s="2029">
        <v>360</v>
      </c>
      <c r="F170" s="2031">
        <v>2496</v>
      </c>
      <c r="G170" s="1833">
        <f>E170*F170</f>
        <v>898560</v>
      </c>
      <c r="H170" s="1831">
        <f>E170*F170/1000000</f>
        <v>0.89856000000000003</v>
      </c>
      <c r="I170" s="1837"/>
      <c r="J170" s="2104"/>
      <c r="K170" s="2104"/>
      <c r="L170" s="2105">
        <f>H170</f>
        <v>0.89856000000000003</v>
      </c>
      <c r="M170" s="1832">
        <f>SUM(I170:L170)</f>
        <v>0.89856000000000003</v>
      </c>
      <c r="N170" s="2113" t="s">
        <v>3419</v>
      </c>
      <c r="O170" s="2030">
        <v>44662</v>
      </c>
      <c r="P170" s="2030"/>
      <c r="Q170" s="2030"/>
      <c r="R170" s="2029" t="s">
        <v>1151</v>
      </c>
      <c r="S170" s="2029">
        <v>60</v>
      </c>
      <c r="T170" s="2029">
        <v>49203132</v>
      </c>
      <c r="U170" s="2024">
        <v>0.53</v>
      </c>
      <c r="V170" s="2029"/>
      <c r="W170" s="2029" t="s">
        <v>1103</v>
      </c>
      <c r="X170" s="2029"/>
      <c r="Y170" s="2029">
        <v>60</v>
      </c>
      <c r="Z170" s="2030" t="s">
        <v>1152</v>
      </c>
      <c r="AA170" s="1949" t="s">
        <v>1149</v>
      </c>
      <c r="AB170" s="1949">
        <v>32809</v>
      </c>
      <c r="AC170" s="2029" t="s">
        <v>1096</v>
      </c>
      <c r="AD170" s="1937" t="s">
        <v>3662</v>
      </c>
      <c r="AE170" s="2029"/>
      <c r="AF170" s="2026"/>
      <c r="AG170" s="2026" t="s">
        <v>1087</v>
      </c>
      <c r="AH170" s="1951"/>
      <c r="AI170" s="2047">
        <f>T170</f>
        <v>49203132</v>
      </c>
      <c r="AJ170" s="2076" cm="1">
        <f t="array" ref="AJ170">SUM(MID(0&amp;AI170,LARGE(INDEX(ISNUMBER(--MID(AI170,ROW($1:$127),1))*ROW($1:$127),),ROW($1:$127))+1,1)*10^ROW($1:$127)/10)</f>
        <v>49203132</v>
      </c>
      <c r="AK170" s="1953" t="str">
        <f>VLOOKUP($AJ170,'Item Master Data'!$A:$F,3,FALSE)</f>
        <v>Q.PEAK DUO BLK G10+</v>
      </c>
      <c r="AL170" s="1494">
        <f>VLOOKUP($AJ170,'Item Master Data'!$A:$F,6,FALSE)</f>
        <v>360</v>
      </c>
      <c r="AM170" s="1494">
        <f>F170/AN170</f>
        <v>78</v>
      </c>
      <c r="AN170" s="1494">
        <f>VLOOKUP(AJ170,'Item Master Data'!$A:$G,7,FALSE)</f>
        <v>32</v>
      </c>
      <c r="AO170" s="1494">
        <f>E170-AL170</f>
        <v>0</v>
      </c>
    </row>
    <row r="171" spans="1:41" s="1494" customFormat="1" ht="15.75" customHeight="1">
      <c r="A171" s="1550" t="s">
        <v>2216</v>
      </c>
      <c r="B171" s="1949" t="s">
        <v>3808</v>
      </c>
      <c r="C171" s="2029" t="s">
        <v>1177</v>
      </c>
      <c r="D171" s="2029" t="s">
        <v>2220</v>
      </c>
      <c r="E171" s="2029">
        <v>400</v>
      </c>
      <c r="F171" s="2031">
        <v>2496</v>
      </c>
      <c r="G171" s="1833">
        <f>E171*F171</f>
        <v>998400</v>
      </c>
      <c r="H171" s="1831">
        <f>E171*F171/1000000</f>
        <v>0.99839999999999995</v>
      </c>
      <c r="I171" s="1837">
        <f>H171</f>
        <v>0.99839999999999995</v>
      </c>
      <c r="J171" s="1818"/>
      <c r="K171" s="2104"/>
      <c r="L171" s="2105"/>
      <c r="M171" s="1832">
        <f>SUM(I171:L171)</f>
        <v>0.99839999999999995</v>
      </c>
      <c r="N171" s="2030"/>
      <c r="O171" s="2021">
        <v>44665</v>
      </c>
      <c r="P171" s="2030">
        <v>44676</v>
      </c>
      <c r="Q171" s="2030">
        <v>44677</v>
      </c>
      <c r="R171" s="2029" t="s">
        <v>1151</v>
      </c>
      <c r="S171" s="2029">
        <v>60</v>
      </c>
      <c r="T171" s="2029">
        <v>49405140</v>
      </c>
      <c r="U171" s="2024">
        <v>0.55000000000000004</v>
      </c>
      <c r="V171" s="2102"/>
      <c r="W171" s="2029" t="s">
        <v>1103</v>
      </c>
      <c r="X171" s="2029"/>
      <c r="Y171" s="2029">
        <v>60</v>
      </c>
      <c r="Z171" s="2030" t="s">
        <v>1152</v>
      </c>
      <c r="AA171" s="1949" t="s">
        <v>1149</v>
      </c>
      <c r="AB171" s="1949" t="s">
        <v>2232</v>
      </c>
      <c r="AC171" s="2029" t="s">
        <v>1096</v>
      </c>
      <c r="AD171" s="1937" t="s">
        <v>3662</v>
      </c>
      <c r="AE171" s="2029"/>
      <c r="AF171" s="2026"/>
      <c r="AG171" s="2026" t="s">
        <v>1087</v>
      </c>
      <c r="AH171" s="1951"/>
      <c r="AI171" s="2047">
        <f>T171</f>
        <v>49405140</v>
      </c>
      <c r="AJ171" s="2076" cm="1">
        <f t="array" ref="AJ171">SUM(MID(0&amp;AI171,LARGE(INDEX(ISNUMBER(--MID(AI171,ROW($1:$127),1))*ROW($1:$127),),ROW($1:$127))+1,1)*10^ROW($1:$127)/10)</f>
        <v>49405140</v>
      </c>
      <c r="AK171" s="1953" t="str">
        <f>VLOOKUP($AJ171,'Item Master Data'!$A:$F,3,FALSE)</f>
        <v>Q.PEAK DUO BLK ML G10+</v>
      </c>
      <c r="AL171" s="1494">
        <f>VLOOKUP($AJ171,'Item Master Data'!$A:$F,6,FALSE)</f>
        <v>400</v>
      </c>
      <c r="AM171" s="1494">
        <f>F171/AN171</f>
        <v>78</v>
      </c>
      <c r="AN171" s="1494">
        <f>VLOOKUP(AJ171,'Item Master Data'!$A:$G,7,FALSE)</f>
        <v>32</v>
      </c>
      <c r="AO171" s="1494">
        <f>E171-AL171</f>
        <v>0</v>
      </c>
    </row>
    <row r="172" spans="1:41" s="1494" customFormat="1" ht="15.75" customHeight="1">
      <c r="A172" s="1550" t="s">
        <v>2216</v>
      </c>
      <c r="B172" s="1949" t="s">
        <v>3808</v>
      </c>
      <c r="C172" s="2029" t="s">
        <v>1177</v>
      </c>
      <c r="D172" s="2029" t="s">
        <v>2220</v>
      </c>
      <c r="E172" s="2029">
        <v>400</v>
      </c>
      <c r="F172" s="2031">
        <f>4992-2496</f>
        <v>2496</v>
      </c>
      <c r="G172" s="1833">
        <f>E172*F172</f>
        <v>998400</v>
      </c>
      <c r="H172" s="1831">
        <f>E172*F172/1000000</f>
        <v>0.99839999999999995</v>
      </c>
      <c r="I172" s="1837"/>
      <c r="J172" s="2104">
        <f>H172</f>
        <v>0.99839999999999995</v>
      </c>
      <c r="K172" s="2104"/>
      <c r="L172" s="2105"/>
      <c r="M172" s="1832">
        <f>SUM(I172:L172)</f>
        <v>0.99839999999999995</v>
      </c>
      <c r="N172" s="2030"/>
      <c r="O172" s="2021">
        <v>44665</v>
      </c>
      <c r="P172" s="2030">
        <v>44676</v>
      </c>
      <c r="Q172" s="2030">
        <v>44677</v>
      </c>
      <c r="R172" s="2029" t="s">
        <v>1151</v>
      </c>
      <c r="S172" s="2029">
        <v>60</v>
      </c>
      <c r="T172" s="2029">
        <v>49405140</v>
      </c>
      <c r="U172" s="2024">
        <v>0.55000000000000004</v>
      </c>
      <c r="V172" s="2102"/>
      <c r="W172" s="2029" t="s">
        <v>1103</v>
      </c>
      <c r="X172" s="2029"/>
      <c r="Y172" s="2029">
        <v>60</v>
      </c>
      <c r="Z172" s="2030" t="s">
        <v>1152</v>
      </c>
      <c r="AA172" s="1949" t="s">
        <v>1149</v>
      </c>
      <c r="AB172" s="1949" t="s">
        <v>2232</v>
      </c>
      <c r="AC172" s="2029" t="s">
        <v>1096</v>
      </c>
      <c r="AD172" s="1937" t="s">
        <v>3662</v>
      </c>
      <c r="AE172" s="2029"/>
      <c r="AF172" s="2026"/>
      <c r="AG172" s="2026" t="s">
        <v>1087</v>
      </c>
      <c r="AH172" s="1951"/>
      <c r="AI172" s="2047">
        <f>T172</f>
        <v>49405140</v>
      </c>
      <c r="AJ172" s="2076" cm="1">
        <f t="array" ref="AJ172">SUM(MID(0&amp;AI172,LARGE(INDEX(ISNUMBER(--MID(AI172,ROW($1:$127),1))*ROW($1:$127),),ROW($1:$127))+1,1)*10^ROW($1:$127)/10)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>F172/AN172</f>
        <v>78</v>
      </c>
      <c r="AN172" s="1494">
        <f>VLOOKUP(AJ172,'Item Master Data'!$A:$G,7,FALSE)</f>
        <v>32</v>
      </c>
      <c r="AO172" s="1494">
        <f>E172-AL172</f>
        <v>0</v>
      </c>
    </row>
    <row r="173" spans="1:41" s="1494" customFormat="1" ht="15.75" customHeight="1">
      <c r="A173" s="1550" t="s">
        <v>2216</v>
      </c>
      <c r="B173" s="1949" t="s">
        <v>3808</v>
      </c>
      <c r="C173" s="2029" t="s">
        <v>1177</v>
      </c>
      <c r="D173" s="2029" t="s">
        <v>2220</v>
      </c>
      <c r="E173" s="2029">
        <v>400</v>
      </c>
      <c r="F173" s="2031">
        <v>832</v>
      </c>
      <c r="G173" s="1833">
        <f>E173*F173</f>
        <v>332800</v>
      </c>
      <c r="H173" s="1831">
        <f>E173*F173/1000000</f>
        <v>0.33279999999999998</v>
      </c>
      <c r="I173" s="1837"/>
      <c r="J173" s="2104">
        <f>H173</f>
        <v>0.33279999999999998</v>
      </c>
      <c r="K173" s="2104"/>
      <c r="L173" s="2105"/>
      <c r="M173" s="1832">
        <f>SUM(I173:L173)</f>
        <v>0.33279999999999998</v>
      </c>
      <c r="N173" s="2030"/>
      <c r="O173" s="2021">
        <v>44665</v>
      </c>
      <c r="P173" s="2030">
        <v>44676</v>
      </c>
      <c r="Q173" s="2030">
        <v>44677</v>
      </c>
      <c r="R173" s="2029" t="s">
        <v>1151</v>
      </c>
      <c r="S173" s="2029">
        <v>60</v>
      </c>
      <c r="T173" s="2029">
        <v>49405140</v>
      </c>
      <c r="U173" s="2024">
        <v>0.55000000000000004</v>
      </c>
      <c r="V173" s="2102"/>
      <c r="W173" s="2029" t="s">
        <v>1103</v>
      </c>
      <c r="X173" s="2029"/>
      <c r="Y173" s="2029">
        <v>60</v>
      </c>
      <c r="Z173" s="2030" t="s">
        <v>4312</v>
      </c>
      <c r="AA173" s="1949" t="s">
        <v>1149</v>
      </c>
      <c r="AB173" s="1949" t="s">
        <v>4313</v>
      </c>
      <c r="AC173" s="2029" t="s">
        <v>1096</v>
      </c>
      <c r="AD173" s="1937" t="s">
        <v>3662</v>
      </c>
      <c r="AE173" s="2029"/>
      <c r="AF173" s="2026"/>
      <c r="AG173" s="2026" t="s">
        <v>1087</v>
      </c>
      <c r="AH173" s="1951"/>
      <c r="AI173" s="2047">
        <f>T173</f>
        <v>49405140</v>
      </c>
      <c r="AJ173" s="2076" cm="1">
        <f t="array" ref="AJ173">SUM(MID(0&amp;AI173,LARGE(INDEX(ISNUMBER(--MID(AI173,ROW($1:$127),1))*ROW($1:$127),),ROW($1:$127))+1,1)*10^ROW($1:$127)/10)</f>
        <v>49405140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>F173/AN173</f>
        <v>26</v>
      </c>
      <c r="AN173" s="1494">
        <f>VLOOKUP(AJ173,'Item Master Data'!$A:$G,7,FALSE)</f>
        <v>32</v>
      </c>
      <c r="AO173" s="1494">
        <f>E173-AL173</f>
        <v>0</v>
      </c>
    </row>
    <row r="174" spans="1:41" s="1494" customFormat="1" ht="15.75" customHeight="1">
      <c r="A174" s="1550" t="s">
        <v>2216</v>
      </c>
      <c r="B174" s="1949" t="s">
        <v>3808</v>
      </c>
      <c r="C174" s="2029" t="s">
        <v>1177</v>
      </c>
      <c r="D174" s="2029" t="s">
        <v>2220</v>
      </c>
      <c r="E174" s="2029">
        <v>400</v>
      </c>
      <c r="F174" s="2031">
        <f>4992-832</f>
        <v>4160</v>
      </c>
      <c r="G174" s="1833">
        <f>E174*F174</f>
        <v>1664000</v>
      </c>
      <c r="H174" s="1831">
        <f>E174*F174/1000000</f>
        <v>1.6639999999999999</v>
      </c>
      <c r="I174" s="1837"/>
      <c r="J174" s="2104"/>
      <c r="K174" s="2104"/>
      <c r="L174" s="2105">
        <f>H174</f>
        <v>1.6639999999999999</v>
      </c>
      <c r="M174" s="1832">
        <f>SUM(I174:L174)</f>
        <v>1.6639999999999999</v>
      </c>
      <c r="N174" s="2113" t="s">
        <v>3419</v>
      </c>
      <c r="O174" s="2021">
        <v>44665</v>
      </c>
      <c r="P174" s="2030"/>
      <c r="Q174" s="2030"/>
      <c r="R174" s="2029" t="s">
        <v>1151</v>
      </c>
      <c r="S174" s="2029">
        <v>60</v>
      </c>
      <c r="T174" s="2029">
        <v>49405140</v>
      </c>
      <c r="U174" s="2024">
        <v>0.55000000000000004</v>
      </c>
      <c r="V174" s="2102"/>
      <c r="W174" s="2029" t="s">
        <v>1103</v>
      </c>
      <c r="X174" s="2029"/>
      <c r="Y174" s="2029">
        <v>60</v>
      </c>
      <c r="Z174" s="2030" t="s">
        <v>4312</v>
      </c>
      <c r="AA174" s="1949" t="s">
        <v>1149</v>
      </c>
      <c r="AB174" s="1949" t="s">
        <v>4313</v>
      </c>
      <c r="AC174" s="2029" t="s">
        <v>1096</v>
      </c>
      <c r="AD174" s="1937" t="s">
        <v>3662</v>
      </c>
      <c r="AE174" s="2029"/>
      <c r="AF174" s="2026"/>
      <c r="AG174" s="2026" t="s">
        <v>1087</v>
      </c>
      <c r="AH174" s="1951"/>
      <c r="AI174" s="2047">
        <f>T174</f>
        <v>49405140</v>
      </c>
      <c r="AJ174" s="2076" cm="1">
        <f t="array" ref="AJ174">SUM(MID(0&amp;AI174,LARGE(INDEX(ISNUMBER(--MID(AI174,ROW($1:$127),1))*ROW($1:$127),),ROW($1:$127))+1,1)*10^ROW($1:$127)/10)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>F174/AN174</f>
        <v>130</v>
      </c>
      <c r="AN174" s="1494">
        <f>VLOOKUP(AJ174,'Item Master Data'!$A:$G,7,FALSE)</f>
        <v>32</v>
      </c>
      <c r="AO174" s="1494">
        <f>E174-AL174</f>
        <v>0</v>
      </c>
    </row>
    <row r="175" spans="1:41" s="1494" customFormat="1" ht="15.75" customHeight="1">
      <c r="A175" s="1550" t="s">
        <v>2216</v>
      </c>
      <c r="B175" s="1949" t="s">
        <v>3809</v>
      </c>
      <c r="C175" s="2029" t="s">
        <v>1177</v>
      </c>
      <c r="D175" s="2029" t="s">
        <v>2220</v>
      </c>
      <c r="E175" s="2029">
        <v>400</v>
      </c>
      <c r="F175" s="2031">
        <v>4992</v>
      </c>
      <c r="G175" s="1833">
        <f>E175*F175</f>
        <v>1996800</v>
      </c>
      <c r="H175" s="1831">
        <f>E175*F175/1000000</f>
        <v>1.9967999999999999</v>
      </c>
      <c r="I175" s="1837"/>
      <c r="J175" s="2104"/>
      <c r="K175" s="2104">
        <f>H175</f>
        <v>1.9967999999999999</v>
      </c>
      <c r="L175" s="2105"/>
      <c r="M175" s="1832">
        <f>SUM(I175:L175)</f>
        <v>1.9967999999999999</v>
      </c>
      <c r="N175" s="2112" t="s">
        <v>3376</v>
      </c>
      <c r="O175" s="2030">
        <v>44662</v>
      </c>
      <c r="P175" s="2030"/>
      <c r="Q175" s="2030"/>
      <c r="R175" s="2029" t="s">
        <v>1151</v>
      </c>
      <c r="S175" s="2029">
        <v>60</v>
      </c>
      <c r="T175" s="2029">
        <v>49405140</v>
      </c>
      <c r="U175" s="2024">
        <v>0.55000000000000004</v>
      </c>
      <c r="V175" s="2102"/>
      <c r="W175" s="2029" t="s">
        <v>1103</v>
      </c>
      <c r="X175" s="2029"/>
      <c r="Y175" s="2029">
        <v>60</v>
      </c>
      <c r="Z175" s="2030" t="s">
        <v>4287</v>
      </c>
      <c r="AA175" s="1949" t="s">
        <v>1149</v>
      </c>
      <c r="AB175" s="1949" t="s">
        <v>4288</v>
      </c>
      <c r="AC175" s="2029" t="s">
        <v>1096</v>
      </c>
      <c r="AD175" s="1937" t="s">
        <v>3662</v>
      </c>
      <c r="AE175" s="2029"/>
      <c r="AF175" s="2026"/>
      <c r="AG175" s="2026" t="s">
        <v>1087</v>
      </c>
      <c r="AH175" s="1951"/>
      <c r="AI175" s="2047">
        <f>T175</f>
        <v>49405140</v>
      </c>
      <c r="AJ175" s="2076" cm="1">
        <f t="array" ref="AJ175">SUM(MID(0&amp;AI175,LARGE(INDEX(ISNUMBER(--MID(AI175,ROW($1:$127),1))*ROW($1:$127),),ROW($1:$127))+1,1)*10^ROW($1:$127)/10)</f>
        <v>49405140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>F175/AN175</f>
        <v>156</v>
      </c>
      <c r="AN175" s="1494">
        <f>VLOOKUP(AJ175,'Item Master Data'!$A:$G,7,FALSE)</f>
        <v>32</v>
      </c>
      <c r="AO175" s="1494">
        <f>E175-AL175</f>
        <v>0</v>
      </c>
    </row>
    <row r="176" spans="1:41" s="1494" customFormat="1" ht="15.75" customHeight="1">
      <c r="A176" s="1550" t="s">
        <v>2216</v>
      </c>
      <c r="B176" s="1949" t="s">
        <v>3810</v>
      </c>
      <c r="C176" s="2029" t="s">
        <v>1177</v>
      </c>
      <c r="D176" s="2029" t="s">
        <v>2220</v>
      </c>
      <c r="E176" s="2029">
        <v>400</v>
      </c>
      <c r="F176" s="2031">
        <v>1728</v>
      </c>
      <c r="G176" s="1833">
        <f>E176*F176</f>
        <v>691200</v>
      </c>
      <c r="H176" s="1831">
        <f>E176*F176/1000000</f>
        <v>0.69120000000000004</v>
      </c>
      <c r="I176" s="1837"/>
      <c r="J176" s="2104"/>
      <c r="K176" s="2104">
        <f>H176</f>
        <v>0.69120000000000004</v>
      </c>
      <c r="L176" s="2105"/>
      <c r="M176" s="1832">
        <f>SUM(I176:L176)</f>
        <v>0.69120000000000004</v>
      </c>
      <c r="N176" s="2112" t="s">
        <v>3376</v>
      </c>
      <c r="O176" s="2030">
        <v>44663</v>
      </c>
      <c r="P176" s="2030"/>
      <c r="Q176" s="2030"/>
      <c r="R176" s="2029" t="s">
        <v>1151</v>
      </c>
      <c r="S176" s="2029">
        <v>60</v>
      </c>
      <c r="T176" s="2029">
        <v>49405140</v>
      </c>
      <c r="U176" s="2024">
        <v>0.55000000000000004</v>
      </c>
      <c r="V176" s="2102"/>
      <c r="W176" s="2029" t="s">
        <v>1103</v>
      </c>
      <c r="X176" s="2029"/>
      <c r="Y176" s="2029">
        <v>60</v>
      </c>
      <c r="Z176" s="2030" t="s">
        <v>1152</v>
      </c>
      <c r="AA176" s="1949" t="s">
        <v>1149</v>
      </c>
      <c r="AB176" s="1949" t="s">
        <v>2232</v>
      </c>
      <c r="AC176" s="2029" t="s">
        <v>1096</v>
      </c>
      <c r="AD176" s="1937" t="s">
        <v>3662</v>
      </c>
      <c r="AE176" s="2029"/>
      <c r="AF176" s="2026"/>
      <c r="AG176" s="2026" t="s">
        <v>1087</v>
      </c>
      <c r="AH176" s="1951"/>
      <c r="AI176" s="2047">
        <f>T176</f>
        <v>49405140</v>
      </c>
      <c r="AJ176" s="2076" cm="1">
        <f t="array" ref="AJ176">SUM(MID(0&amp;AI176,LARGE(INDEX(ISNUMBER(--MID(AI176,ROW($1:$127),1))*ROW($1:$127),),ROW($1:$127))+1,1)*10^ROW($1:$127)/10)</f>
        <v>49405140</v>
      </c>
      <c r="AK176" s="1953" t="str">
        <f>VLOOKUP($AJ176,'Item Master Data'!$A:$F,3,FALSE)</f>
        <v>Q.PEAK DUO BLK ML G10+</v>
      </c>
      <c r="AL176" s="1494">
        <f>VLOOKUP($AJ176,'Item Master Data'!$A:$F,6,FALSE)</f>
        <v>400</v>
      </c>
      <c r="AM176" s="1494">
        <f>F176/AN176</f>
        <v>54</v>
      </c>
      <c r="AN176" s="1494">
        <f>VLOOKUP(AJ176,'Item Master Data'!$A:$G,7,FALSE)</f>
        <v>32</v>
      </c>
      <c r="AO176" s="1494">
        <f>E176-AL176</f>
        <v>0</v>
      </c>
    </row>
    <row r="177" spans="1:41" s="1494" customFormat="1" ht="15.75" customHeight="1">
      <c r="A177" s="1550" t="s">
        <v>2216</v>
      </c>
      <c r="B177" s="1949" t="s">
        <v>3811</v>
      </c>
      <c r="C177" s="2029" t="s">
        <v>1179</v>
      </c>
      <c r="D177" s="2029" t="s">
        <v>2210</v>
      </c>
      <c r="E177" s="2029">
        <v>480</v>
      </c>
      <c r="F177" s="2031">
        <v>638</v>
      </c>
      <c r="G177" s="1833">
        <f>E177*F177</f>
        <v>306240</v>
      </c>
      <c r="H177" s="1831">
        <f>E177*F177/1000000</f>
        <v>0.30624000000000001</v>
      </c>
      <c r="I177" s="1837"/>
      <c r="J177" s="2104"/>
      <c r="K177" s="2104">
        <f>H177</f>
        <v>0.30624000000000001</v>
      </c>
      <c r="L177" s="2105"/>
      <c r="M177" s="1832">
        <f>SUM(I177:L177)</f>
        <v>0.30624000000000001</v>
      </c>
      <c r="N177" s="1954" t="s">
        <v>3464</v>
      </c>
      <c r="O177" s="2030">
        <v>44656</v>
      </c>
      <c r="P177" s="2030">
        <v>44677</v>
      </c>
      <c r="Q177" s="2030">
        <v>44678</v>
      </c>
      <c r="R177" s="2029" t="s">
        <v>1151</v>
      </c>
      <c r="S177" s="2029">
        <v>72</v>
      </c>
      <c r="T177" s="2029">
        <v>49303156</v>
      </c>
      <c r="U177" s="2024">
        <v>0.45</v>
      </c>
      <c r="V177" s="2102" t="s">
        <v>3852</v>
      </c>
      <c r="W177" s="2029" t="s">
        <v>1103</v>
      </c>
      <c r="X177" s="2029"/>
      <c r="Y177" s="2029">
        <v>60</v>
      </c>
      <c r="Z177" s="2030" t="s">
        <v>1180</v>
      </c>
      <c r="AA177" s="1949" t="s">
        <v>1126</v>
      </c>
      <c r="AB177" s="1949" t="s">
        <v>1181</v>
      </c>
      <c r="AC177" s="2029" t="s">
        <v>1096</v>
      </c>
      <c r="AD177" s="1937" t="s">
        <v>3662</v>
      </c>
      <c r="AE177" s="2029"/>
      <c r="AF177" s="2026" t="s">
        <v>1098</v>
      </c>
      <c r="AG177" s="2026" t="s">
        <v>1087</v>
      </c>
      <c r="AH177" s="1951"/>
      <c r="AI177" s="2047">
        <f>T177</f>
        <v>49303156</v>
      </c>
      <c r="AJ177" s="2076" cm="1">
        <f t="array" ref="AJ177">SUM(MID(0&amp;AI177,LARGE(INDEX(ISNUMBER(--MID(AI177,ROW($1:$127),1))*ROW($1:$127),),ROW($1:$127))+1,1)*10^ROW($1:$127)/10)</f>
        <v>49303156</v>
      </c>
      <c r="AK177" s="1953" t="str">
        <f>VLOOKUP($AJ177,'Item Master Data'!$A:$F,3,FALSE)</f>
        <v>Q.PEAK DUO XL G10 BFG</v>
      </c>
      <c r="AL177" s="1494">
        <f>VLOOKUP($AJ177,'Item Master Data'!$A:$F,6,FALSE)</f>
        <v>480</v>
      </c>
      <c r="AM177" s="1494">
        <f>F177/AN177</f>
        <v>22</v>
      </c>
      <c r="AN177" s="1494">
        <f>VLOOKUP(AJ177,'Item Master Data'!$A:$G,7,FALSE)</f>
        <v>29</v>
      </c>
      <c r="AO177" s="1494">
        <f>E177-AL177</f>
        <v>0</v>
      </c>
    </row>
    <row r="178" spans="1:41" s="1494" customFormat="1" ht="15.75" customHeight="1">
      <c r="A178" s="1550" t="s">
        <v>2216</v>
      </c>
      <c r="B178" s="1949" t="s">
        <v>3812</v>
      </c>
      <c r="C178" s="2029" t="s">
        <v>1179</v>
      </c>
      <c r="D178" s="2029" t="s">
        <v>2210</v>
      </c>
      <c r="E178" s="2029">
        <v>480</v>
      </c>
      <c r="F178" s="2031">
        <v>1914</v>
      </c>
      <c r="G178" s="1833">
        <f>E178*F178</f>
        <v>918720</v>
      </c>
      <c r="H178" s="1831">
        <f>E178*F178/1000000</f>
        <v>0.91871999999999998</v>
      </c>
      <c r="I178" s="1837">
        <f>H178</f>
        <v>0.91871999999999998</v>
      </c>
      <c r="J178" s="2104"/>
      <c r="K178" s="2104"/>
      <c r="L178" s="2105"/>
      <c r="M178" s="1832">
        <f>SUM(I178:L178)</f>
        <v>0.91871999999999998</v>
      </c>
      <c r="N178" s="2030">
        <v>44655</v>
      </c>
      <c r="O178" s="2030">
        <v>44628</v>
      </c>
      <c r="P178" s="2030">
        <v>44655</v>
      </c>
      <c r="Q178" s="2030">
        <v>44656</v>
      </c>
      <c r="R178" s="2029" t="s">
        <v>1151</v>
      </c>
      <c r="S178" s="2029">
        <v>72</v>
      </c>
      <c r="T178" s="2029">
        <v>49303156</v>
      </c>
      <c r="U178" s="2024">
        <v>0.48</v>
      </c>
      <c r="V178" s="2102" t="s">
        <v>3850</v>
      </c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3662</v>
      </c>
      <c r="AE178" s="2029"/>
      <c r="AF178" s="2026"/>
      <c r="AG178" s="2026" t="s">
        <v>1087</v>
      </c>
      <c r="AH178" s="1951"/>
      <c r="AI178" s="2047">
        <f>T178</f>
        <v>49303156</v>
      </c>
      <c r="AJ178" s="2076" cm="1">
        <f t="array" ref="AJ178">SUM(MID(0&amp;AI178,LARGE(INDEX(ISNUMBER(--MID(AI178,ROW($1:$127),1))*ROW($1:$127),),ROW($1:$127))+1,1)*10^ROW($1:$127)/10)</f>
        <v>49303156</v>
      </c>
      <c r="AK178" s="1953" t="str">
        <f>VLOOKUP($AJ178,'Item Master Data'!$A:$F,3,FALSE)</f>
        <v>Q.PEAK DUO XL G10 BFG</v>
      </c>
      <c r="AL178" s="1494">
        <f>VLOOKUP($AJ178,'Item Master Data'!$A:$F,6,FALSE)</f>
        <v>480</v>
      </c>
      <c r="AM178" s="1494">
        <f>F178/AN178</f>
        <v>66</v>
      </c>
      <c r="AN178" s="1494">
        <f>VLOOKUP(AJ178,'Item Master Data'!$A:$G,7,FALSE)</f>
        <v>29</v>
      </c>
      <c r="AO178" s="1494">
        <f>E178-AL178</f>
        <v>0</v>
      </c>
    </row>
    <row r="179" spans="1:41" s="1494" customFormat="1" ht="15.75" customHeight="1">
      <c r="A179" s="1550" t="s">
        <v>2216</v>
      </c>
      <c r="B179" s="1949" t="s">
        <v>3813</v>
      </c>
      <c r="C179" s="2029" t="s">
        <v>1179</v>
      </c>
      <c r="D179" s="2029" t="s">
        <v>2220</v>
      </c>
      <c r="E179" s="2029">
        <v>400</v>
      </c>
      <c r="F179" s="2031">
        <v>2496</v>
      </c>
      <c r="G179" s="1833">
        <f>E179*F179</f>
        <v>998400</v>
      </c>
      <c r="H179" s="1831">
        <f>E179*F179/1000000</f>
        <v>0.99839999999999995</v>
      </c>
      <c r="I179" s="1837">
        <f>H179</f>
        <v>0.99839999999999995</v>
      </c>
      <c r="J179" s="2104"/>
      <c r="K179" s="2104"/>
      <c r="L179" s="2105"/>
      <c r="M179" s="1832">
        <f>SUM(I179:L179)</f>
        <v>0.99839999999999995</v>
      </c>
      <c r="N179" s="2030">
        <v>44669</v>
      </c>
      <c r="O179" s="2030">
        <v>44662</v>
      </c>
      <c r="P179" s="2030">
        <v>44669</v>
      </c>
      <c r="Q179" s="2030">
        <v>44670</v>
      </c>
      <c r="R179" s="2029" t="s">
        <v>1151</v>
      </c>
      <c r="S179" s="2029">
        <v>60</v>
      </c>
      <c r="T179" s="2029">
        <v>49405140</v>
      </c>
      <c r="U179" s="2024">
        <v>0.55000000000000004</v>
      </c>
      <c r="V179" s="2102"/>
      <c r="W179" s="2029" t="s">
        <v>1103</v>
      </c>
      <c r="X179" s="2029"/>
      <c r="Y179" s="2029">
        <v>60</v>
      </c>
      <c r="Z179" s="2030" t="s">
        <v>1180</v>
      </c>
      <c r="AA179" s="1949" t="s">
        <v>1126</v>
      </c>
      <c r="AB179" s="1949" t="s">
        <v>1181</v>
      </c>
      <c r="AC179" s="2029" t="s">
        <v>1096</v>
      </c>
      <c r="AD179" s="1937" t="s">
        <v>3662</v>
      </c>
      <c r="AE179" s="2029"/>
      <c r="AF179" s="2026"/>
      <c r="AG179" s="2026" t="s">
        <v>1087</v>
      </c>
      <c r="AH179" s="1951"/>
      <c r="AI179" s="2047">
        <f>T179</f>
        <v>49405140</v>
      </c>
      <c r="AJ179" s="2076" cm="1">
        <f t="array" ref="AJ179">SUM(MID(0&amp;AI179,LARGE(INDEX(ISNUMBER(--MID(AI179,ROW($1:$127),1))*ROW($1:$127),),ROW($1:$127))+1,1)*10^ROW($1:$127)/10)</f>
        <v>49405140</v>
      </c>
      <c r="AK179" s="1953" t="str">
        <f>VLOOKUP($AJ179,'Item Master Data'!$A:$F,3,FALSE)</f>
        <v>Q.PEAK DUO BLK ML G10+</v>
      </c>
      <c r="AL179" s="1494">
        <f>VLOOKUP($AJ179,'Item Master Data'!$A:$F,6,FALSE)</f>
        <v>400</v>
      </c>
      <c r="AM179" s="1494">
        <f>F179/AN179</f>
        <v>78</v>
      </c>
      <c r="AN179" s="1494">
        <f>VLOOKUP(AJ179,'Item Master Data'!$A:$G,7,FALSE)</f>
        <v>32</v>
      </c>
      <c r="AO179" s="1494">
        <f>E179-AL179</f>
        <v>0</v>
      </c>
    </row>
    <row r="180" spans="1:41" s="1494" customFormat="1" ht="15.75" customHeight="1">
      <c r="A180" s="1550" t="s">
        <v>2216</v>
      </c>
      <c r="B180" s="1949" t="s">
        <v>3814</v>
      </c>
      <c r="C180" s="2029" t="s">
        <v>1066</v>
      </c>
      <c r="D180" s="2029" t="s">
        <v>2220</v>
      </c>
      <c r="E180" s="2029">
        <v>400</v>
      </c>
      <c r="F180" s="2031">
        <v>768</v>
      </c>
      <c r="G180" s="1833">
        <f>E180*F180</f>
        <v>307200</v>
      </c>
      <c r="H180" s="1831">
        <f>E180*F180/1000000</f>
        <v>0.30719999999999997</v>
      </c>
      <c r="I180" s="1837">
        <f>H180</f>
        <v>0.30719999999999997</v>
      </c>
      <c r="J180" s="2104"/>
      <c r="K180" s="2104"/>
      <c r="L180" s="2105"/>
      <c r="M180" s="1832">
        <f>SUM(I180:L180)</f>
        <v>0.30719999999999997</v>
      </c>
      <c r="N180" s="2030">
        <v>44669</v>
      </c>
      <c r="O180" s="2030">
        <v>44662</v>
      </c>
      <c r="P180" s="2030">
        <v>44669</v>
      </c>
      <c r="Q180" s="2030">
        <v>44670</v>
      </c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102"/>
      <c r="W180" s="2029" t="s">
        <v>1103</v>
      </c>
      <c r="X180" s="2029"/>
      <c r="Y180" s="2029">
        <v>60</v>
      </c>
      <c r="Z180" s="2030" t="s">
        <v>1178</v>
      </c>
      <c r="AA180" s="1949" t="s">
        <v>1149</v>
      </c>
      <c r="AB180" s="1949" t="s">
        <v>1181</v>
      </c>
      <c r="AC180" s="2029" t="s">
        <v>1096</v>
      </c>
      <c r="AD180" s="1937" t="s">
        <v>3662</v>
      </c>
      <c r="AE180" s="2029"/>
      <c r="AF180" s="2026"/>
      <c r="AG180" s="2026" t="s">
        <v>1087</v>
      </c>
      <c r="AH180" s="1951"/>
      <c r="AI180" s="2047">
        <f>T180</f>
        <v>49405140</v>
      </c>
      <c r="AJ180" s="2076" cm="1">
        <f t="array" ref="AJ180">SUM(MID(0&amp;AI180,LARGE(INDEX(ISNUMBER(--MID(AI180,ROW($1:$127),1))*ROW($1:$127),),ROW($1:$127))+1,1)*10^ROW($1:$127)/10)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>F180/AN180</f>
        <v>24</v>
      </c>
      <c r="AN180" s="1494">
        <f>VLOOKUP(AJ180,'Item Master Data'!$A:$G,7,FALSE)</f>
        <v>32</v>
      </c>
      <c r="AO180" s="1494">
        <f>E180-AL180</f>
        <v>0</v>
      </c>
    </row>
    <row r="181" spans="1:41" s="1494" customFormat="1" ht="15.75" customHeight="1">
      <c r="A181" s="1550" t="s">
        <v>2216</v>
      </c>
      <c r="B181" s="1949" t="s">
        <v>3814</v>
      </c>
      <c r="C181" s="2029" t="s">
        <v>1066</v>
      </c>
      <c r="D181" s="2029" t="s">
        <v>2220</v>
      </c>
      <c r="E181" s="2029">
        <v>400</v>
      </c>
      <c r="F181" s="2031">
        <f>6656-768</f>
        <v>5888</v>
      </c>
      <c r="G181" s="1833">
        <f>E181*F181</f>
        <v>2355200</v>
      </c>
      <c r="H181" s="1831">
        <f>E181*F181/1000000</f>
        <v>2.3552</v>
      </c>
      <c r="I181" s="1837"/>
      <c r="J181" s="2104"/>
      <c r="K181" s="2104">
        <f>H181</f>
        <v>2.3552</v>
      </c>
      <c r="L181" s="2105"/>
      <c r="M181" s="1832">
        <f>SUM(I181:L181)</f>
        <v>2.3552</v>
      </c>
      <c r="N181" s="2112" t="s">
        <v>3376</v>
      </c>
      <c r="O181" s="2030">
        <v>44662</v>
      </c>
      <c r="P181" s="2030"/>
      <c r="Q181" s="2030"/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102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1181</v>
      </c>
      <c r="AC181" s="2029" t="s">
        <v>1096</v>
      </c>
      <c r="AD181" s="1937" t="s">
        <v>3662</v>
      </c>
      <c r="AE181" s="2029"/>
      <c r="AF181" s="2026"/>
      <c r="AG181" s="2026" t="s">
        <v>1087</v>
      </c>
      <c r="AH181" s="1951"/>
      <c r="AI181" s="2047">
        <f>T181</f>
        <v>49405140</v>
      </c>
      <c r="AJ181" s="2076" cm="1">
        <f t="array" ref="AJ181">SUM(MID(0&amp;AI181,LARGE(INDEX(ISNUMBER(--MID(AI181,ROW($1:$127),1))*ROW($1:$127),),ROW($1:$127))+1,1)*10^ROW($1:$127)/10)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>F181/AN181</f>
        <v>184</v>
      </c>
      <c r="AN181" s="1494">
        <f>VLOOKUP(AJ181,'Item Master Data'!$A:$G,7,FALSE)</f>
        <v>32</v>
      </c>
      <c r="AO181" s="1494">
        <f>E181-AL181</f>
        <v>0</v>
      </c>
    </row>
    <row r="182" spans="1:41" s="1494" customFormat="1" ht="15.75" customHeight="1">
      <c r="A182" s="1550" t="s">
        <v>2216</v>
      </c>
      <c r="B182" s="1949" t="s">
        <v>3815</v>
      </c>
      <c r="C182" s="2029" t="s">
        <v>1066</v>
      </c>
      <c r="D182" s="2029" t="s">
        <v>2220</v>
      </c>
      <c r="E182" s="2029">
        <v>400</v>
      </c>
      <c r="F182" s="2031">
        <v>2496</v>
      </c>
      <c r="G182" s="1833">
        <f>E182*F182</f>
        <v>998400</v>
      </c>
      <c r="H182" s="1831">
        <f>E182*F182/1000000</f>
        <v>0.99839999999999995</v>
      </c>
      <c r="I182" s="1837">
        <f>H182</f>
        <v>0.99839999999999995</v>
      </c>
      <c r="J182" s="2104"/>
      <c r="K182" s="2104"/>
      <c r="L182" s="2105"/>
      <c r="M182" s="1832">
        <f>SUM(I182:L182)</f>
        <v>0.99839999999999995</v>
      </c>
      <c r="N182" s="2030">
        <v>44663</v>
      </c>
      <c r="O182" s="2030">
        <v>44658</v>
      </c>
      <c r="P182" s="2030">
        <v>44663</v>
      </c>
      <c r="Q182" s="2030">
        <v>44664</v>
      </c>
      <c r="R182" s="2029" t="s">
        <v>1151</v>
      </c>
      <c r="S182" s="2029">
        <v>60</v>
      </c>
      <c r="T182" s="2029">
        <v>49405140</v>
      </c>
      <c r="U182" s="2024">
        <v>0.55000000000000004</v>
      </c>
      <c r="V182" s="2102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2218</v>
      </c>
      <c r="AC182" s="2029" t="s">
        <v>1096</v>
      </c>
      <c r="AD182" s="1937" t="s">
        <v>3662</v>
      </c>
      <c r="AE182" s="2029"/>
      <c r="AF182" s="2026"/>
      <c r="AG182" s="2026" t="s">
        <v>1087</v>
      </c>
      <c r="AH182" s="1951"/>
      <c r="AI182" s="2047">
        <f>T182</f>
        <v>49405140</v>
      </c>
      <c r="AJ182" s="2076" cm="1">
        <f t="array" ref="AJ182">SUM(MID(0&amp;AI182,LARGE(INDEX(ISNUMBER(--MID(AI182,ROW($1:$127),1))*ROW($1:$127),),ROW($1:$127))+1,1)*10^ROW($1:$127)/10)</f>
        <v>49405140</v>
      </c>
      <c r="AK182" s="1953" t="str">
        <f>VLOOKUP($AJ182,'Item Master Data'!$A:$F,3,FALSE)</f>
        <v>Q.PEAK DUO BLK ML G10+</v>
      </c>
      <c r="AL182" s="1494">
        <f>VLOOKUP($AJ182,'Item Master Data'!$A:$F,6,FALSE)</f>
        <v>400</v>
      </c>
      <c r="AM182" s="1494">
        <f>F182/AN182</f>
        <v>78</v>
      </c>
      <c r="AN182" s="1494">
        <f>VLOOKUP(AJ182,'Item Master Data'!$A:$G,7,FALSE)</f>
        <v>32</v>
      </c>
      <c r="AO182" s="1494">
        <f>E182-AL182</f>
        <v>0</v>
      </c>
    </row>
    <row r="183" spans="1:41" s="1494" customFormat="1" ht="15.75" customHeight="1">
      <c r="A183" s="1550" t="s">
        <v>2216</v>
      </c>
      <c r="B183" s="1949" t="s">
        <v>3815</v>
      </c>
      <c r="C183" s="2029" t="s">
        <v>1066</v>
      </c>
      <c r="D183" s="2029" t="s">
        <v>2503</v>
      </c>
      <c r="E183" s="2029">
        <v>360</v>
      </c>
      <c r="F183" s="2031">
        <v>2912</v>
      </c>
      <c r="G183" s="1833">
        <f>E183*F183</f>
        <v>1048320</v>
      </c>
      <c r="H183" s="1831">
        <f>E183*F183/1000000</f>
        <v>1.0483199999999999</v>
      </c>
      <c r="I183" s="1837"/>
      <c r="J183" s="2104"/>
      <c r="K183" s="2104"/>
      <c r="L183" s="2105">
        <f>H183</f>
        <v>1.0483199999999999</v>
      </c>
      <c r="M183" s="1832">
        <f>SUM(I183:L183)</f>
        <v>1.0483199999999999</v>
      </c>
      <c r="N183" s="2113" t="s">
        <v>3419</v>
      </c>
      <c r="O183" s="2030">
        <v>44662</v>
      </c>
      <c r="P183" s="2030"/>
      <c r="Q183" s="2030"/>
      <c r="R183" s="2029" t="s">
        <v>1151</v>
      </c>
      <c r="S183" s="2029">
        <v>60</v>
      </c>
      <c r="T183" s="2029">
        <v>49203132</v>
      </c>
      <c r="U183" s="2024">
        <v>0.53</v>
      </c>
      <c r="V183" s="2102"/>
      <c r="W183" s="2029" t="s">
        <v>1103</v>
      </c>
      <c r="X183" s="2029"/>
      <c r="Y183" s="2029">
        <v>60</v>
      </c>
      <c r="Z183" s="2030" t="s">
        <v>1178</v>
      </c>
      <c r="AA183" s="1949" t="s">
        <v>1149</v>
      </c>
      <c r="AB183" s="1949" t="s">
        <v>2218</v>
      </c>
      <c r="AC183" s="2029" t="s">
        <v>1096</v>
      </c>
      <c r="AD183" s="1937" t="s">
        <v>3662</v>
      </c>
      <c r="AE183" s="2029"/>
      <c r="AF183" s="2026"/>
      <c r="AG183" s="2026" t="s">
        <v>1087</v>
      </c>
      <c r="AH183" s="1951"/>
      <c r="AI183" s="2047">
        <f>T183</f>
        <v>49203132</v>
      </c>
      <c r="AJ183" s="2076" cm="1">
        <f t="array" ref="AJ183">SUM(MID(0&amp;AI183,LARGE(INDEX(ISNUMBER(--MID(AI183,ROW($1:$127),1))*ROW($1:$127),),ROW($1:$127))+1,1)*10^ROW($1:$127)/10)</f>
        <v>49203132</v>
      </c>
      <c r="AK183" s="1953" t="str">
        <f>VLOOKUP($AJ183,'Item Master Data'!$A:$F,3,FALSE)</f>
        <v>Q.PEAK DUO BLK G10+</v>
      </c>
      <c r="AL183" s="1494">
        <f>VLOOKUP($AJ183,'Item Master Data'!$A:$F,6,FALSE)</f>
        <v>360</v>
      </c>
      <c r="AM183" s="1494">
        <f>F183/AN183</f>
        <v>91</v>
      </c>
      <c r="AN183" s="1494">
        <f>VLOOKUP(AJ183,'Item Master Data'!$A:$G,7,FALSE)</f>
        <v>32</v>
      </c>
      <c r="AO183" s="1494">
        <f>E183-AL183</f>
        <v>0</v>
      </c>
    </row>
    <row r="184" spans="1:41" s="1494" customFormat="1" ht="15.75" customHeight="1">
      <c r="A184" s="1550" t="s">
        <v>2216</v>
      </c>
      <c r="B184" s="1949" t="s">
        <v>3816</v>
      </c>
      <c r="C184" s="2029" t="s">
        <v>1066</v>
      </c>
      <c r="D184" s="2029" t="s">
        <v>2220</v>
      </c>
      <c r="E184" s="2029">
        <v>400</v>
      </c>
      <c r="F184" s="2031">
        <v>768</v>
      </c>
      <c r="G184" s="1833">
        <f>E184*F184</f>
        <v>307200</v>
      </c>
      <c r="H184" s="1831">
        <f>E184*F184/1000000</f>
        <v>0.30719999999999997</v>
      </c>
      <c r="I184" s="1837"/>
      <c r="J184" s="2104">
        <f>H184</f>
        <v>0.30719999999999997</v>
      </c>
      <c r="K184" s="2104"/>
      <c r="L184" s="2105"/>
      <c r="M184" s="1832">
        <f>SUM(I184:L184)</f>
        <v>0.30719999999999997</v>
      </c>
      <c r="N184" s="2030">
        <v>44671</v>
      </c>
      <c r="O184" s="2021">
        <v>44665</v>
      </c>
      <c r="P184" s="2030">
        <v>44671</v>
      </c>
      <c r="Q184" s="2030">
        <v>44672</v>
      </c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2" t="s">
        <v>3853</v>
      </c>
      <c r="W184" s="2029" t="s">
        <v>1103</v>
      </c>
      <c r="X184" s="2029"/>
      <c r="Y184" s="2029">
        <v>60</v>
      </c>
      <c r="Z184" s="2030" t="s">
        <v>1178</v>
      </c>
      <c r="AA184" s="1949" t="s">
        <v>1149</v>
      </c>
      <c r="AB184" s="1949" t="s">
        <v>1181</v>
      </c>
      <c r="AC184" s="2029" t="s">
        <v>1096</v>
      </c>
      <c r="AD184" s="1937" t="s">
        <v>3662</v>
      </c>
      <c r="AE184" s="2029"/>
      <c r="AF184" s="2026"/>
      <c r="AG184" s="2026" t="s">
        <v>1087</v>
      </c>
      <c r="AH184" s="1951"/>
      <c r="AI184" s="2047">
        <f>T184</f>
        <v>49405140</v>
      </c>
      <c r="AJ184" s="2076" cm="1">
        <f t="array" ref="AJ184">SUM(MID(0&amp;AI184,LARGE(INDEX(ISNUMBER(--MID(AI184,ROW($1:$127),1))*ROW($1:$127),),ROW($1:$127))+1,1)*10^ROW($1:$127)/10)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>F184/AN184</f>
        <v>24</v>
      </c>
      <c r="AN184" s="1494">
        <f>VLOOKUP(AJ184,'Item Master Data'!$A:$G,7,FALSE)</f>
        <v>32</v>
      </c>
      <c r="AO184" s="1494">
        <f>E184-AL184</f>
        <v>0</v>
      </c>
    </row>
    <row r="185" spans="1:41" s="1494" customFormat="1" ht="15.75" customHeight="1">
      <c r="A185" s="1550" t="s">
        <v>2216</v>
      </c>
      <c r="B185" s="1949" t="s">
        <v>3817</v>
      </c>
      <c r="C185" s="2029" t="s">
        <v>1066</v>
      </c>
      <c r="D185" s="2029" t="s">
        <v>2220</v>
      </c>
      <c r="E185" s="2029">
        <v>400</v>
      </c>
      <c r="F185" s="2031">
        <v>768</v>
      </c>
      <c r="G185" s="1833">
        <f>E185*F185</f>
        <v>307200</v>
      </c>
      <c r="H185" s="1831">
        <f>E185*F185/1000000</f>
        <v>0.30719999999999997</v>
      </c>
      <c r="I185" s="1837">
        <f>H185</f>
        <v>0.30719999999999997</v>
      </c>
      <c r="J185" s="2104"/>
      <c r="K185" s="2104"/>
      <c r="L185" s="2105"/>
      <c r="M185" s="1832">
        <f>SUM(I185:L185)</f>
        <v>0.30719999999999997</v>
      </c>
      <c r="N185" s="2030">
        <v>44669</v>
      </c>
      <c r="O185" s="2021">
        <v>44665</v>
      </c>
      <c r="P185" s="2030">
        <v>44669</v>
      </c>
      <c r="Q185" s="2030">
        <v>44670</v>
      </c>
      <c r="R185" s="2029" t="s">
        <v>1151</v>
      </c>
      <c r="S185" s="2029">
        <v>60</v>
      </c>
      <c r="T185" s="2029">
        <v>49405140</v>
      </c>
      <c r="U185" s="2024">
        <v>0.55000000000000004</v>
      </c>
      <c r="V185" s="2102" t="s">
        <v>3854</v>
      </c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3662</v>
      </c>
      <c r="AE185" s="2029"/>
      <c r="AF185" s="2026"/>
      <c r="AG185" s="2026" t="s">
        <v>1087</v>
      </c>
      <c r="AH185" s="1951"/>
      <c r="AI185" s="2047">
        <f>T185</f>
        <v>49405140</v>
      </c>
      <c r="AJ185" s="2076" cm="1">
        <f t="array" ref="AJ185">SUM(MID(0&amp;AI185,LARGE(INDEX(ISNUMBER(--MID(AI185,ROW($1:$127),1))*ROW($1:$127),),ROW($1:$127))+1,1)*10^ROW($1:$127)/10)</f>
        <v>49405140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>F185/AN185</f>
        <v>24</v>
      </c>
      <c r="AN185" s="1494">
        <f>VLOOKUP(AJ185,'Item Master Data'!$A:$G,7,FALSE)</f>
        <v>32</v>
      </c>
      <c r="AO185" s="1494">
        <f>E185-AL185</f>
        <v>0</v>
      </c>
    </row>
    <row r="186" spans="1:41" s="1494" customFormat="1" ht="15.75" customHeight="1">
      <c r="A186" s="1550" t="s">
        <v>2216</v>
      </c>
      <c r="B186" s="1949" t="s">
        <v>3818</v>
      </c>
      <c r="C186" s="2029" t="s">
        <v>1066</v>
      </c>
      <c r="D186" s="2029" t="s">
        <v>2220</v>
      </c>
      <c r="E186" s="2029">
        <v>400</v>
      </c>
      <c r="F186" s="2031">
        <v>768</v>
      </c>
      <c r="G186" s="1833">
        <f>E186*F186</f>
        <v>307200</v>
      </c>
      <c r="H186" s="1831">
        <f>E186*F186/1000000</f>
        <v>0.30719999999999997</v>
      </c>
      <c r="I186" s="1837"/>
      <c r="J186" s="2104">
        <f>H186</f>
        <v>0.30719999999999997</v>
      </c>
      <c r="K186" s="2104"/>
      <c r="L186" s="2105"/>
      <c r="M186" s="1832">
        <f>SUM(I186:L186)</f>
        <v>0.30719999999999997</v>
      </c>
      <c r="N186" s="2030"/>
      <c r="O186" s="2021">
        <v>44665</v>
      </c>
      <c r="P186" s="2030">
        <v>44672</v>
      </c>
      <c r="Q186" s="2030">
        <v>44673</v>
      </c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2" t="s">
        <v>3855</v>
      </c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1181</v>
      </c>
      <c r="AC186" s="2029" t="s">
        <v>1096</v>
      </c>
      <c r="AD186" s="1937" t="s">
        <v>3662</v>
      </c>
      <c r="AE186" s="2029"/>
      <c r="AF186" s="2026"/>
      <c r="AG186" s="2026" t="s">
        <v>1087</v>
      </c>
      <c r="AH186" s="1951"/>
      <c r="AI186" s="2047">
        <f>T186</f>
        <v>49405140</v>
      </c>
      <c r="AJ186" s="2076" cm="1">
        <f t="array" ref="AJ186">SUM(MID(0&amp;AI186,LARGE(INDEX(ISNUMBER(--MID(AI186,ROW($1:$127),1))*ROW($1:$127),),ROW($1:$127))+1,1)*10^ROW($1:$127)/10)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>F186/AN186</f>
        <v>24</v>
      </c>
      <c r="AN186" s="1494">
        <f>VLOOKUP(AJ186,'Item Master Data'!$A:$G,7,FALSE)</f>
        <v>32</v>
      </c>
      <c r="AO186" s="1494">
        <f>E186-AL186</f>
        <v>0</v>
      </c>
    </row>
    <row r="187" spans="1:41" s="1494" customFormat="1" ht="15.75" customHeight="1">
      <c r="A187" s="1550" t="s">
        <v>2216</v>
      </c>
      <c r="B187" s="1949" t="s">
        <v>3819</v>
      </c>
      <c r="C187" s="2029" t="s">
        <v>1066</v>
      </c>
      <c r="D187" s="2029" t="s">
        <v>2220</v>
      </c>
      <c r="E187" s="2029">
        <v>400</v>
      </c>
      <c r="F187" s="2031">
        <v>6912</v>
      </c>
      <c r="G187" s="1833">
        <f t="shared" ref="G187" si="7">F187*E187</f>
        <v>2764800</v>
      </c>
      <c r="H187" s="1831">
        <f t="shared" ref="H187" si="8">E187*F187/1000000</f>
        <v>2.7648000000000001</v>
      </c>
      <c r="I187" s="1837"/>
      <c r="J187" s="2104"/>
      <c r="K187" s="2104"/>
      <c r="L187" s="2105">
        <f>H187</f>
        <v>2.7648000000000001</v>
      </c>
      <c r="M187" s="1832">
        <f>SUM(I187:L187)</f>
        <v>2.7648000000000001</v>
      </c>
      <c r="N187" s="2113" t="s">
        <v>3419</v>
      </c>
      <c r="O187" s="2100" t="s">
        <v>4353</v>
      </c>
      <c r="P187" s="2030"/>
      <c r="Q187" s="2030"/>
      <c r="R187" s="2029" t="s">
        <v>1151</v>
      </c>
      <c r="S187" s="2029">
        <v>60</v>
      </c>
      <c r="T187" s="2324" t="s">
        <v>3371</v>
      </c>
      <c r="U187" s="2024">
        <v>0.55000000000000004</v>
      </c>
      <c r="V187" s="2102" t="s">
        <v>3856</v>
      </c>
      <c r="W187" s="2029" t="s">
        <v>1103</v>
      </c>
      <c r="X187" s="2029"/>
      <c r="Y187" s="2029">
        <v>60</v>
      </c>
      <c r="Z187" s="2030" t="s">
        <v>1178</v>
      </c>
      <c r="AA187" s="1949" t="s">
        <v>1149</v>
      </c>
      <c r="AB187" s="1949" t="s">
        <v>2218</v>
      </c>
      <c r="AC187" s="2029" t="s">
        <v>1096</v>
      </c>
      <c r="AD187" s="1937" t="s">
        <v>1099</v>
      </c>
      <c r="AE187" s="2029"/>
      <c r="AF187" s="2026"/>
      <c r="AG187" s="2026" t="s">
        <v>1087</v>
      </c>
      <c r="AH187" s="1951"/>
      <c r="AI187" s="2047" t="str">
        <f>T187</f>
        <v>30390156H</v>
      </c>
      <c r="AJ187" s="2076" cm="1">
        <f t="array" ref="AJ187">SUM(MID(0&amp;AI187,LARGE(INDEX(ISNUMBER(--MID(AI187,ROW($1:$127),1))*ROW($1:$127),),ROW($1:$127))+1,1)*10^ROW($1:$127)/10)</f>
        <v>30390156</v>
      </c>
      <c r="AK187" s="1953" t="str">
        <f>VLOOKUP($AJ187,'Item Master Data'!$A:$F,3,FALSE)</f>
        <v>Q.PEAK DUO BLK ML G10+</v>
      </c>
      <c r="AL187" s="1494">
        <f>VLOOKUP($AJ187,'Item Master Data'!$A:$F,6,FALSE)</f>
        <v>400</v>
      </c>
      <c r="AM187" s="1494">
        <f>F187/AN187</f>
        <v>216</v>
      </c>
      <c r="AN187" s="1494">
        <f>VLOOKUP(AJ187,'Item Master Data'!$A:$G,7,FALSE)</f>
        <v>32</v>
      </c>
      <c r="AO187" s="1494">
        <f>E187-AL187</f>
        <v>0</v>
      </c>
    </row>
    <row r="188" spans="1:41" s="1494" customFormat="1" ht="15.75" customHeight="1">
      <c r="A188" s="1550" t="s">
        <v>2216</v>
      </c>
      <c r="B188" s="2029">
        <v>515</v>
      </c>
      <c r="C188" s="2029" t="s">
        <v>3822</v>
      </c>
      <c r="D188" s="2029" t="s">
        <v>2229</v>
      </c>
      <c r="E188" s="2029">
        <v>480</v>
      </c>
      <c r="F188" s="1950">
        <v>783</v>
      </c>
      <c r="G188" s="1833">
        <f>E188*F188</f>
        <v>375840</v>
      </c>
      <c r="H188" s="1831">
        <f>E188*F188/1000000</f>
        <v>0.37584000000000001</v>
      </c>
      <c r="I188" s="1837"/>
      <c r="J188" s="2104">
        <f>H188</f>
        <v>0.37584000000000001</v>
      </c>
      <c r="K188" s="2104"/>
      <c r="L188" s="2105"/>
      <c r="M188" s="1832">
        <f>SUM(I188:L188)</f>
        <v>0.37584000000000001</v>
      </c>
      <c r="N188" s="2107"/>
      <c r="O188" s="2030">
        <v>44659</v>
      </c>
      <c r="P188" s="2030">
        <v>44671</v>
      </c>
      <c r="Q188" s="2030">
        <v>44676</v>
      </c>
      <c r="R188" s="2029" t="s">
        <v>1151</v>
      </c>
      <c r="S188" s="2029">
        <v>72</v>
      </c>
      <c r="T188" s="2029" t="s">
        <v>2536</v>
      </c>
      <c r="U188" s="2024">
        <v>0.55000000000000004</v>
      </c>
      <c r="V188" s="2029"/>
      <c r="W188" s="2029" t="s">
        <v>1094</v>
      </c>
      <c r="X188" s="2225"/>
      <c r="Y188" s="2029">
        <v>60</v>
      </c>
      <c r="Z188" s="2133" t="s">
        <v>1195</v>
      </c>
      <c r="AA188" s="2029" t="s">
        <v>1149</v>
      </c>
      <c r="AB188" s="1949" t="s">
        <v>3865</v>
      </c>
      <c r="AC188" s="2029" t="s">
        <v>1096</v>
      </c>
      <c r="AD188" s="2029" t="s">
        <v>1099</v>
      </c>
      <c r="AE188" s="2029"/>
      <c r="AF188" s="1951"/>
      <c r="AG188" s="2226" t="s">
        <v>1087</v>
      </c>
      <c r="AH188" s="1951"/>
      <c r="AI188" s="2047" t="str">
        <f>T188</f>
        <v>30397472C</v>
      </c>
      <c r="AJ188" s="2076" cm="1">
        <f t="array" ref="AJ188">SUM(MID(0&amp;AI188,LARGE(INDEX(ISNUMBER(--MID(AI188,ROW($1:$127),1))*ROW($1:$127),),ROW($1:$127))+1,1)*10^ROW($1:$127)/10)</f>
        <v>30397472</v>
      </c>
      <c r="AK188" s="1953" t="str">
        <f>VLOOKUP($AJ188,'Item Master Data'!$A:$F,3,FALSE)</f>
        <v>Q.PEAK DUO XL G10</v>
      </c>
      <c r="AL188" s="1494">
        <f>VLOOKUP($AJ188,'Item Master Data'!$A:$F,6,FALSE)</f>
        <v>480</v>
      </c>
      <c r="AM188" s="1494">
        <f>F188/AN188</f>
        <v>27</v>
      </c>
      <c r="AN188" s="1494">
        <f>VLOOKUP(AJ188,'Item Master Data'!$A:$G,7,FALSE)</f>
        <v>29</v>
      </c>
      <c r="AO188" s="1494">
        <f>E188-AL188</f>
        <v>0</v>
      </c>
    </row>
    <row r="189" spans="1:41" s="1494" customFormat="1" ht="15.75" customHeight="1">
      <c r="A189" s="1550" t="s">
        <v>2216</v>
      </c>
      <c r="B189" s="2029">
        <v>515</v>
      </c>
      <c r="C189" s="2029" t="s">
        <v>3822</v>
      </c>
      <c r="D189" s="2029" t="s">
        <v>2229</v>
      </c>
      <c r="E189" s="2029">
        <v>480</v>
      </c>
      <c r="F189" s="1950">
        <f>1276-783</f>
        <v>493</v>
      </c>
      <c r="G189" s="1833">
        <f>E189*F189</f>
        <v>236640</v>
      </c>
      <c r="H189" s="1831">
        <f>E189*F189/1000000</f>
        <v>0.23663999999999999</v>
      </c>
      <c r="I189" s="1837"/>
      <c r="J189" s="2104">
        <f>H189</f>
        <v>0.23663999999999999</v>
      </c>
      <c r="K189" s="2104"/>
      <c r="L189" s="2105"/>
      <c r="M189" s="1832">
        <f>SUM(I189:L189)</f>
        <v>0.23663999999999999</v>
      </c>
      <c r="N189" s="2107"/>
      <c r="O189" s="2030">
        <v>44659</v>
      </c>
      <c r="P189" s="2030">
        <v>44671</v>
      </c>
      <c r="Q189" s="2030">
        <v>44676</v>
      </c>
      <c r="R189" s="2029" t="s">
        <v>1151</v>
      </c>
      <c r="S189" s="2029">
        <v>72</v>
      </c>
      <c r="T189" s="2029" t="s">
        <v>2536</v>
      </c>
      <c r="U189" s="2024">
        <v>0.55000000000000004</v>
      </c>
      <c r="V189" s="2029"/>
      <c r="W189" s="2029" t="s">
        <v>1094</v>
      </c>
      <c r="X189" s="2225"/>
      <c r="Y189" s="2029">
        <v>60</v>
      </c>
      <c r="Z189" s="2133" t="s">
        <v>1195</v>
      </c>
      <c r="AA189" s="2029" t="s">
        <v>1149</v>
      </c>
      <c r="AB189" s="1949" t="s">
        <v>3865</v>
      </c>
      <c r="AC189" s="2029" t="s">
        <v>1096</v>
      </c>
      <c r="AD189" s="2029" t="s">
        <v>1099</v>
      </c>
      <c r="AE189" s="2029"/>
      <c r="AF189" s="1951"/>
      <c r="AG189" s="2226" t="s">
        <v>1087</v>
      </c>
      <c r="AH189" s="1951"/>
      <c r="AI189" s="2047" t="str">
        <f>T189</f>
        <v>30397472C</v>
      </c>
      <c r="AJ189" s="2076" cm="1">
        <f t="array" ref="AJ189">SUM(MID(0&amp;AI189,LARGE(INDEX(ISNUMBER(--MID(AI189,ROW($1:$127),1))*ROW($1:$127),),ROW($1:$127))+1,1)*10^ROW($1:$127)/10)</f>
        <v>30397472</v>
      </c>
      <c r="AK189" s="1953" t="str">
        <f>VLOOKUP($AJ189,'Item Master Data'!$A:$F,3,FALSE)</f>
        <v>Q.PEAK DUO XL G10</v>
      </c>
      <c r="AL189" s="1494">
        <f>VLOOKUP($AJ189,'Item Master Data'!$A:$F,6,FALSE)</f>
        <v>480</v>
      </c>
      <c r="AM189" s="1494">
        <f>F189/AN189</f>
        <v>17</v>
      </c>
      <c r="AN189" s="1494">
        <f>VLOOKUP(AJ189,'Item Master Data'!$A:$G,7,FALSE)</f>
        <v>29</v>
      </c>
      <c r="AO189" s="1494">
        <f>E189-AL189</f>
        <v>0</v>
      </c>
    </row>
    <row r="190" spans="1:41" s="1494" customFormat="1" ht="15.75" customHeight="1">
      <c r="A190" s="1550" t="s">
        <v>2216</v>
      </c>
      <c r="B190" s="1949">
        <v>466657</v>
      </c>
      <c r="C190" s="2029" t="s">
        <v>3823</v>
      </c>
      <c r="D190" s="2029" t="s">
        <v>2229</v>
      </c>
      <c r="E190" s="2029">
        <v>480</v>
      </c>
      <c r="F190" s="2031">
        <v>638</v>
      </c>
      <c r="G190" s="1833"/>
      <c r="H190" s="1831"/>
      <c r="I190" s="1837"/>
      <c r="J190" s="2104"/>
      <c r="K190" s="2104"/>
      <c r="L190" s="2105">
        <f>H190</f>
        <v>0</v>
      </c>
      <c r="M190" s="1832">
        <f>SUM(I190:L190)</f>
        <v>0</v>
      </c>
      <c r="N190" s="2030" t="s">
        <v>1068</v>
      </c>
      <c r="O190" s="2030"/>
      <c r="P190" s="2030"/>
      <c r="Q190" s="2030"/>
      <c r="R190" s="2029" t="s">
        <v>1151</v>
      </c>
      <c r="S190" s="2029">
        <v>72</v>
      </c>
      <c r="T190" s="2029" t="s">
        <v>2238</v>
      </c>
      <c r="U190" s="2024">
        <v>0.47499999999999998</v>
      </c>
      <c r="V190" s="2102"/>
      <c r="W190" s="2029" t="s">
        <v>1094</v>
      </c>
      <c r="X190" s="2029">
        <v>100</v>
      </c>
      <c r="Y190" s="2029">
        <v>0</v>
      </c>
      <c r="Z190" s="2030" t="s">
        <v>3480</v>
      </c>
      <c r="AA190" s="1949" t="s">
        <v>2305</v>
      </c>
      <c r="AB190" s="1949" t="s">
        <v>3481</v>
      </c>
      <c r="AC190" s="2029" t="s">
        <v>1096</v>
      </c>
      <c r="AD190" s="2029" t="s">
        <v>3861</v>
      </c>
      <c r="AE190" s="2029"/>
      <c r="AF190" s="2026" t="s">
        <v>1098</v>
      </c>
      <c r="AG190" s="2026" t="s">
        <v>1087</v>
      </c>
      <c r="AH190" s="1951"/>
      <c r="AI190" s="2047" t="str">
        <f>T190</f>
        <v>30397472F</v>
      </c>
      <c r="AJ190" s="2076" cm="1">
        <f t="array" ref="AJ190">SUM(MID(0&amp;AI190,LARGE(INDEX(ISNUMBER(--MID(AI190,ROW($1:$127),1))*ROW($1:$127),),ROW($1:$127))+1,1)*10^ROW($1:$127)/10)</f>
        <v>30397472</v>
      </c>
      <c r="AK190" s="1953" t="str">
        <f>VLOOKUP($AJ190,'Item Master Data'!$A:$F,3,FALSE)</f>
        <v>Q.PEAK DUO XL G10</v>
      </c>
      <c r="AL190" s="1494">
        <f>VLOOKUP($AJ190,'Item Master Data'!$A:$F,6,FALSE)</f>
        <v>480</v>
      </c>
      <c r="AM190" s="1494">
        <f>F190/AN190</f>
        <v>22</v>
      </c>
      <c r="AN190" s="1494">
        <f>VLOOKUP(AJ190,'Item Master Data'!$A:$G,7,FALSE)</f>
        <v>29</v>
      </c>
      <c r="AO190" s="1494">
        <f>E190-AL190</f>
        <v>0</v>
      </c>
    </row>
    <row r="191" spans="1:41" s="1494" customFormat="1" ht="15.75" customHeight="1">
      <c r="A191" s="1550" t="s">
        <v>2216</v>
      </c>
      <c r="B191" s="1949" t="s">
        <v>3824</v>
      </c>
      <c r="C191" s="2029" t="s">
        <v>1188</v>
      </c>
      <c r="D191" s="2029" t="s">
        <v>2220</v>
      </c>
      <c r="E191" s="2029">
        <v>400</v>
      </c>
      <c r="F191" s="2031">
        <v>768</v>
      </c>
      <c r="G191" s="1833">
        <f>E191*F191</f>
        <v>307200</v>
      </c>
      <c r="H191" s="1831">
        <f>E191*F191/1000000</f>
        <v>0.30719999999999997</v>
      </c>
      <c r="I191" s="1837"/>
      <c r="J191" s="2104"/>
      <c r="K191" s="2104">
        <f>H191</f>
        <v>0.30719999999999997</v>
      </c>
      <c r="L191" s="2105"/>
      <c r="M191" s="1832">
        <f>SUM(I191:L191)</f>
        <v>0.30719999999999997</v>
      </c>
      <c r="N191" s="1954" t="s">
        <v>3464</v>
      </c>
      <c r="O191" s="2030">
        <v>44663</v>
      </c>
      <c r="P191" s="2030">
        <v>44676</v>
      </c>
      <c r="Q191" s="2030">
        <v>44677</v>
      </c>
      <c r="R191" s="2029" t="s">
        <v>1151</v>
      </c>
      <c r="S191" s="2029">
        <v>60</v>
      </c>
      <c r="T191" s="2029">
        <v>49405140</v>
      </c>
      <c r="U191" s="2024">
        <v>0.46500000000000002</v>
      </c>
      <c r="V191" s="2102"/>
      <c r="W191" s="2029" t="s">
        <v>1094</v>
      </c>
      <c r="X191" s="2029"/>
      <c r="Y191" s="2029">
        <v>60</v>
      </c>
      <c r="Z191" s="2030" t="s">
        <v>2533</v>
      </c>
      <c r="AA191" s="1949" t="s">
        <v>1148</v>
      </c>
      <c r="AB191" s="1949">
        <v>23836</v>
      </c>
      <c r="AC191" s="2029" t="s">
        <v>1096</v>
      </c>
      <c r="AD191" s="1937" t="s">
        <v>3662</v>
      </c>
      <c r="AE191" s="2029"/>
      <c r="AF191" s="2026"/>
      <c r="AG191" s="2026" t="s">
        <v>1087</v>
      </c>
      <c r="AH191" s="1951"/>
      <c r="AI191" s="2047">
        <f>T191</f>
        <v>49405140</v>
      </c>
      <c r="AJ191" s="2076" cm="1">
        <f t="array" ref="AJ191">SUM(MID(0&amp;AI191,LARGE(INDEX(ISNUMBER(--MID(AI191,ROW($1:$127),1))*ROW($1:$127),),ROW($1:$127))+1,1)*10^ROW($1:$127)/10)</f>
        <v>49405140</v>
      </c>
      <c r="AK191" s="1953" t="str">
        <f>VLOOKUP($AJ191,'Item Master Data'!$A:$F,3,FALSE)</f>
        <v>Q.PEAK DUO BLK ML G10+</v>
      </c>
      <c r="AL191" s="1494">
        <f>VLOOKUP($AJ191,'Item Master Data'!$A:$F,6,FALSE)</f>
        <v>400</v>
      </c>
      <c r="AM191" s="1494">
        <f>F191/AN191</f>
        <v>24</v>
      </c>
      <c r="AN191" s="1494">
        <f>VLOOKUP(AJ191,'Item Master Data'!$A:$G,7,FALSE)</f>
        <v>32</v>
      </c>
      <c r="AO191" s="1494">
        <f>E191-AL191</f>
        <v>0</v>
      </c>
    </row>
    <row r="192" spans="1:41" s="1494" customFormat="1" ht="15.75" customHeight="1">
      <c r="A192" s="1550" t="s">
        <v>2216</v>
      </c>
      <c r="B192" s="1949" t="s">
        <v>3825</v>
      </c>
      <c r="C192" s="2029" t="s">
        <v>1188</v>
      </c>
      <c r="D192" s="2029" t="s">
        <v>2220</v>
      </c>
      <c r="E192" s="2029">
        <v>400</v>
      </c>
      <c r="F192" s="2031">
        <v>768</v>
      </c>
      <c r="G192" s="1833">
        <f>E192*F192</f>
        <v>307200</v>
      </c>
      <c r="H192" s="1831">
        <f>E192*F192/1000000</f>
        <v>0.30719999999999997</v>
      </c>
      <c r="I192" s="1837"/>
      <c r="J192" s="2104"/>
      <c r="K192" s="2104">
        <f>H192</f>
        <v>0.30719999999999997</v>
      </c>
      <c r="L192" s="2105"/>
      <c r="M192" s="1832">
        <f>SUM(I192:L192)</f>
        <v>0.30719999999999997</v>
      </c>
      <c r="N192" s="1954" t="s">
        <v>3464</v>
      </c>
      <c r="O192" s="2030">
        <v>44663</v>
      </c>
      <c r="P192" s="2030">
        <v>44676</v>
      </c>
      <c r="Q192" s="2030">
        <v>44677</v>
      </c>
      <c r="R192" s="2029" t="s">
        <v>1151</v>
      </c>
      <c r="S192" s="2029">
        <v>60</v>
      </c>
      <c r="T192" s="2029">
        <v>49405140</v>
      </c>
      <c r="U192" s="2024">
        <v>0.46500000000000002</v>
      </c>
      <c r="V192" s="2102"/>
      <c r="W192" s="2029" t="s">
        <v>1094</v>
      </c>
      <c r="X192" s="2029"/>
      <c r="Y192" s="2029">
        <v>60</v>
      </c>
      <c r="Z192" s="2030" t="s">
        <v>3866</v>
      </c>
      <c r="AA192" s="1949" t="s">
        <v>1126</v>
      </c>
      <c r="AB192" s="1949" t="s">
        <v>3867</v>
      </c>
      <c r="AC192" s="2029" t="s">
        <v>1096</v>
      </c>
      <c r="AD192" s="1937" t="s">
        <v>3662</v>
      </c>
      <c r="AE192" s="2029"/>
      <c r="AF192" s="2026"/>
      <c r="AG192" s="2026" t="s">
        <v>1087</v>
      </c>
      <c r="AH192" s="1951"/>
      <c r="AI192" s="2047">
        <f>T192</f>
        <v>49405140</v>
      </c>
      <c r="AJ192" s="2076" cm="1">
        <f t="array" ref="AJ192">SUM(MID(0&amp;AI192,LARGE(INDEX(ISNUMBER(--MID(AI192,ROW($1:$127),1))*ROW($1:$127),),ROW($1:$127))+1,1)*10^ROW($1:$127)/10)</f>
        <v>49405140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>F192/AN192</f>
        <v>24</v>
      </c>
      <c r="AN192" s="1494">
        <f>VLOOKUP(AJ192,'Item Master Data'!$A:$G,7,FALSE)</f>
        <v>32</v>
      </c>
      <c r="AO192" s="1494">
        <f>E192-AL192</f>
        <v>0</v>
      </c>
    </row>
    <row r="193" spans="1:41" s="1494" customFormat="1" ht="15.75" customHeight="1">
      <c r="A193" s="1550" t="s">
        <v>2216</v>
      </c>
      <c r="B193" s="1949" t="s">
        <v>3826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>E193*F193</f>
        <v>153600</v>
      </c>
      <c r="H193" s="1831">
        <f>E193*F193/1000000</f>
        <v>0.15359999999999999</v>
      </c>
      <c r="I193" s="1837">
        <f>H193</f>
        <v>0.15359999999999999</v>
      </c>
      <c r="J193" s="2104"/>
      <c r="K193" s="2104"/>
      <c r="L193" s="2105"/>
      <c r="M193" s="1832">
        <f>SUM(I193:L193)</f>
        <v>0.15359999999999999</v>
      </c>
      <c r="N193" s="2030">
        <v>44655</v>
      </c>
      <c r="O193" s="2030">
        <v>44637</v>
      </c>
      <c r="P193" s="2030">
        <v>44650</v>
      </c>
      <c r="Q193" s="2030">
        <v>44655</v>
      </c>
      <c r="R193" s="2029" t="s">
        <v>1151</v>
      </c>
      <c r="S193" s="2029">
        <v>60</v>
      </c>
      <c r="T193" s="2263">
        <v>49403540</v>
      </c>
      <c r="U193" s="2024">
        <v>0.46500000000000002</v>
      </c>
      <c r="V193" s="2102" t="s">
        <v>3858</v>
      </c>
      <c r="W193" s="2029" t="s">
        <v>1094</v>
      </c>
      <c r="X193" s="2029"/>
      <c r="Y193" s="2029">
        <v>60</v>
      </c>
      <c r="Z193" s="2030" t="s">
        <v>3868</v>
      </c>
      <c r="AA193" s="1949" t="s">
        <v>3869</v>
      </c>
      <c r="AB193" s="1949" t="s">
        <v>3870</v>
      </c>
      <c r="AC193" s="2029" t="s">
        <v>1096</v>
      </c>
      <c r="AD193" s="1937" t="s">
        <v>3662</v>
      </c>
      <c r="AE193" s="2029"/>
      <c r="AF193" s="2026"/>
      <c r="AG193" s="2026" t="s">
        <v>1087</v>
      </c>
      <c r="AH193" s="1951"/>
      <c r="AI193" s="2047">
        <f>T193</f>
        <v>49403540</v>
      </c>
      <c r="AJ193" s="2076" cm="1">
        <f t="array" ref="AJ193">SUM(MID(0&amp;AI193,LARGE(INDEX(ISNUMBER(--MID(AI193,ROW($1:$127),1))*ROW($1:$127),),ROW($1:$127))+1,1)*10^ROW($1:$127)/10)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>F193/AN193</f>
        <v>12</v>
      </c>
      <c r="AN193" s="1494">
        <f>VLOOKUP(AJ193,'Item Master Data'!$A:$G,7,FALSE)</f>
        <v>32</v>
      </c>
      <c r="AO193" s="1494">
        <f>E193-AL193</f>
        <v>0</v>
      </c>
    </row>
    <row r="194" spans="1:41" s="1494" customFormat="1" ht="15.75" customHeight="1">
      <c r="A194" s="1550" t="s">
        <v>2216</v>
      </c>
      <c r="B194" s="1949" t="s">
        <v>3826</v>
      </c>
      <c r="C194" s="2029" t="s">
        <v>1188</v>
      </c>
      <c r="D194" s="2029" t="s">
        <v>2220</v>
      </c>
      <c r="E194" s="2029">
        <v>400</v>
      </c>
      <c r="F194" s="2031">
        <v>384</v>
      </c>
      <c r="G194" s="1833">
        <f>E194*F194</f>
        <v>153600</v>
      </c>
      <c r="H194" s="1831">
        <f>E194*F194/1000000</f>
        <v>0.15359999999999999</v>
      </c>
      <c r="I194" s="1837">
        <f>H194</f>
        <v>0.15359999999999999</v>
      </c>
      <c r="J194" s="2104"/>
      <c r="K194" s="2104"/>
      <c r="L194" s="2105"/>
      <c r="M194" s="1832">
        <f>SUM(I194:L194)</f>
        <v>0.15359999999999999</v>
      </c>
      <c r="N194" s="2030">
        <v>44652</v>
      </c>
      <c r="O194" s="2030">
        <v>44637</v>
      </c>
      <c r="P194" s="2030">
        <v>44648</v>
      </c>
      <c r="Q194" s="2030">
        <v>44652</v>
      </c>
      <c r="R194" s="2029" t="s">
        <v>1151</v>
      </c>
      <c r="S194" s="2029">
        <v>60</v>
      </c>
      <c r="T194" s="2263">
        <v>49403540</v>
      </c>
      <c r="U194" s="2024">
        <v>0.46500000000000002</v>
      </c>
      <c r="V194" s="2102" t="s">
        <v>3858</v>
      </c>
      <c r="W194" s="2029" t="s">
        <v>1094</v>
      </c>
      <c r="X194" s="2029"/>
      <c r="Y194" s="2029">
        <v>60</v>
      </c>
      <c r="Z194" s="2030" t="s">
        <v>3871</v>
      </c>
      <c r="AA194" s="1949" t="s">
        <v>3869</v>
      </c>
      <c r="AB194" s="1949" t="s">
        <v>3872</v>
      </c>
      <c r="AC194" s="2029" t="s">
        <v>1096</v>
      </c>
      <c r="AD194" s="1937" t="s">
        <v>3662</v>
      </c>
      <c r="AE194" s="2029"/>
      <c r="AF194" s="2026"/>
      <c r="AG194" s="2026" t="s">
        <v>1087</v>
      </c>
      <c r="AH194" s="1951"/>
      <c r="AI194" s="2047">
        <f>T194</f>
        <v>49403540</v>
      </c>
      <c r="AJ194" s="2076" cm="1">
        <f t="array" ref="AJ194">SUM(MID(0&amp;AI194,LARGE(INDEX(ISNUMBER(--MID(AI194,ROW($1:$127),1))*ROW($1:$127),),ROW($1:$127))+1,1)*10^ROW($1:$127)/10)</f>
        <v>49403540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>F194/AN194</f>
        <v>12</v>
      </c>
      <c r="AN194" s="1494">
        <f>VLOOKUP(AJ194,'Item Master Data'!$A:$G,7,FALSE)</f>
        <v>32</v>
      </c>
      <c r="AO194" s="1494">
        <f>E194-AL194</f>
        <v>0</v>
      </c>
    </row>
    <row r="195" spans="1:41" s="1494" customFormat="1" ht="15.75" customHeight="1">
      <c r="A195" s="1550" t="s">
        <v>2216</v>
      </c>
      <c r="B195" s="1949" t="s">
        <v>3827</v>
      </c>
      <c r="C195" s="2029" t="s">
        <v>1188</v>
      </c>
      <c r="D195" s="2029" t="s">
        <v>2220</v>
      </c>
      <c r="E195" s="2029">
        <v>400</v>
      </c>
      <c r="F195" s="2031">
        <v>768</v>
      </c>
      <c r="G195" s="1833">
        <f>E195*F195</f>
        <v>307200</v>
      </c>
      <c r="H195" s="1831">
        <f>E195*F195/1000000</f>
        <v>0.30719999999999997</v>
      </c>
      <c r="I195" s="1837">
        <f>H195</f>
        <v>0.30719999999999997</v>
      </c>
      <c r="J195" s="2104"/>
      <c r="K195" s="2104"/>
      <c r="L195" s="2105"/>
      <c r="M195" s="1832">
        <f>SUM(I195:L195)</f>
        <v>0.30719999999999997</v>
      </c>
      <c r="N195" s="2030">
        <v>44669</v>
      </c>
      <c r="O195" s="2030">
        <v>44659</v>
      </c>
      <c r="P195" s="2030">
        <v>44669</v>
      </c>
      <c r="Q195" s="2030">
        <v>44669</v>
      </c>
      <c r="R195" s="2029" t="s">
        <v>1151</v>
      </c>
      <c r="S195" s="2029">
        <v>60</v>
      </c>
      <c r="T195" s="2029">
        <v>49405140</v>
      </c>
      <c r="U195" s="2024">
        <v>0.46500000000000002</v>
      </c>
      <c r="V195" s="2102"/>
      <c r="W195" s="2029" t="s">
        <v>1094</v>
      </c>
      <c r="X195" s="2029"/>
      <c r="Y195" s="2029">
        <v>60</v>
      </c>
      <c r="Z195" s="2030" t="s">
        <v>2539</v>
      </c>
      <c r="AA195" s="1949" t="s">
        <v>1097</v>
      </c>
      <c r="AB195" s="1949" t="s">
        <v>2540</v>
      </c>
      <c r="AC195" s="2029" t="s">
        <v>1096</v>
      </c>
      <c r="AD195" s="1937" t="s">
        <v>3662</v>
      </c>
      <c r="AE195" s="2029"/>
      <c r="AF195" s="2026"/>
      <c r="AG195" s="2026" t="s">
        <v>1087</v>
      </c>
      <c r="AH195" s="1951"/>
      <c r="AI195" s="2047">
        <f>T195</f>
        <v>49405140</v>
      </c>
      <c r="AJ195" s="2076" cm="1">
        <f t="array" ref="AJ195">SUM(MID(0&amp;AI195,LARGE(INDEX(ISNUMBER(--MID(AI195,ROW($1:$127),1))*ROW($1:$127),),ROW($1:$127))+1,1)*10^ROW($1:$127)/10)</f>
        <v>49405140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>F195/AN195</f>
        <v>24</v>
      </c>
      <c r="AN195" s="1494">
        <f>VLOOKUP(AJ195,'Item Master Data'!$A:$G,7,FALSE)</f>
        <v>32</v>
      </c>
      <c r="AO195" s="1494">
        <f>E195-AL195</f>
        <v>0</v>
      </c>
    </row>
    <row r="196" spans="1:41" s="1494" customFormat="1" ht="15.75" customHeight="1">
      <c r="A196" s="1550" t="s">
        <v>2216</v>
      </c>
      <c r="B196" s="1949" t="s">
        <v>3828</v>
      </c>
      <c r="C196" s="2029" t="s">
        <v>1188</v>
      </c>
      <c r="D196" s="2029" t="s">
        <v>2220</v>
      </c>
      <c r="E196" s="2029">
        <v>400</v>
      </c>
      <c r="F196" s="2031">
        <v>768</v>
      </c>
      <c r="G196" s="1833">
        <f>E196*F196</f>
        <v>307200</v>
      </c>
      <c r="H196" s="1831">
        <f>E196*F196/1000000</f>
        <v>0.30719999999999997</v>
      </c>
      <c r="I196" s="1837"/>
      <c r="J196" s="2104"/>
      <c r="K196" s="2104">
        <f>H196</f>
        <v>0.30719999999999997</v>
      </c>
      <c r="L196" s="2105"/>
      <c r="M196" s="1832">
        <f>SUM(I196:L196)</f>
        <v>0.30719999999999997</v>
      </c>
      <c r="N196" s="1954" t="s">
        <v>3464</v>
      </c>
      <c r="O196" s="2030">
        <v>44663</v>
      </c>
      <c r="P196" s="2030">
        <v>44676</v>
      </c>
      <c r="Q196" s="2030">
        <v>44677</v>
      </c>
      <c r="R196" s="2029" t="s">
        <v>1151</v>
      </c>
      <c r="S196" s="2029">
        <v>60</v>
      </c>
      <c r="T196" s="2029">
        <v>49405140</v>
      </c>
      <c r="U196" s="2024">
        <v>0.46500000000000002</v>
      </c>
      <c r="V196" s="2102"/>
      <c r="W196" s="2029" t="s">
        <v>1094</v>
      </c>
      <c r="X196" s="2029"/>
      <c r="Y196" s="2029">
        <v>60</v>
      </c>
      <c r="Z196" s="2030" t="s">
        <v>2539</v>
      </c>
      <c r="AA196" s="1949" t="s">
        <v>1097</v>
      </c>
      <c r="AB196" s="1949" t="s">
        <v>2540</v>
      </c>
      <c r="AC196" s="2029" t="s">
        <v>1096</v>
      </c>
      <c r="AD196" s="1937" t="s">
        <v>3662</v>
      </c>
      <c r="AE196" s="2029"/>
      <c r="AF196" s="2026"/>
      <c r="AG196" s="2026" t="s">
        <v>1087</v>
      </c>
      <c r="AH196" s="1951"/>
      <c r="AI196" s="2047">
        <f>T196</f>
        <v>49405140</v>
      </c>
      <c r="AJ196" s="2076" cm="1">
        <f t="array" ref="AJ196">SUM(MID(0&amp;AI196,LARGE(INDEX(ISNUMBER(--MID(AI196,ROW($1:$127),1))*ROW($1:$127),),ROW($1:$127))+1,1)*10^ROW($1:$127)/10)</f>
        <v>49405140</v>
      </c>
      <c r="AK196" s="1953" t="str">
        <f>VLOOKUP($AJ196,'Item Master Data'!$A:$F,3,FALSE)</f>
        <v>Q.PEAK DUO BLK ML G10+</v>
      </c>
      <c r="AL196" s="1494">
        <f>VLOOKUP($AJ196,'Item Master Data'!$A:$F,6,FALSE)</f>
        <v>400</v>
      </c>
      <c r="AM196" s="1494">
        <f>F196/AN196</f>
        <v>24</v>
      </c>
      <c r="AN196" s="1494">
        <f>VLOOKUP(AJ196,'Item Master Data'!$A:$G,7,FALSE)</f>
        <v>32</v>
      </c>
      <c r="AO196" s="1494">
        <f>E196-AL196</f>
        <v>0</v>
      </c>
    </row>
    <row r="197" spans="1:41" s="1494" customFormat="1" ht="15.75" customHeight="1">
      <c r="A197" s="1550" t="s">
        <v>2216</v>
      </c>
      <c r="B197" s="1949" t="s">
        <v>3829</v>
      </c>
      <c r="C197" s="2029" t="s">
        <v>1188</v>
      </c>
      <c r="D197" s="2029" t="s">
        <v>2220</v>
      </c>
      <c r="E197" s="2029">
        <v>400</v>
      </c>
      <c r="F197" s="2031">
        <v>768</v>
      </c>
      <c r="G197" s="1833">
        <f>E197*F197</f>
        <v>307200</v>
      </c>
      <c r="H197" s="1831">
        <f>E197*F197/1000000</f>
        <v>0.30719999999999997</v>
      </c>
      <c r="I197" s="1837"/>
      <c r="J197" s="2104"/>
      <c r="K197" s="2104">
        <f>H197</f>
        <v>0.30719999999999997</v>
      </c>
      <c r="L197" s="2105"/>
      <c r="M197" s="1832">
        <f>SUM(I197:L197)</f>
        <v>0.30719999999999997</v>
      </c>
      <c r="N197" s="1954" t="s">
        <v>3464</v>
      </c>
      <c r="O197" s="2030">
        <v>44663</v>
      </c>
      <c r="P197" s="2030">
        <v>44676</v>
      </c>
      <c r="Q197" s="2030">
        <v>44677</v>
      </c>
      <c r="R197" s="2029" t="s">
        <v>1151</v>
      </c>
      <c r="S197" s="2029">
        <v>60</v>
      </c>
      <c r="T197" s="2029">
        <v>49405140</v>
      </c>
      <c r="U197" s="2024">
        <v>0.46500000000000002</v>
      </c>
      <c r="V197" s="2102"/>
      <c r="W197" s="2029" t="s">
        <v>1094</v>
      </c>
      <c r="X197" s="2029"/>
      <c r="Y197" s="2029">
        <v>60</v>
      </c>
      <c r="Z197" s="2030" t="s">
        <v>2301</v>
      </c>
      <c r="AA197" s="1949" t="s">
        <v>1126</v>
      </c>
      <c r="AB197" s="1949" t="s">
        <v>3873</v>
      </c>
      <c r="AC197" s="2029" t="s">
        <v>1096</v>
      </c>
      <c r="AD197" s="1937" t="s">
        <v>3662</v>
      </c>
      <c r="AE197" s="2029"/>
      <c r="AF197" s="2026"/>
      <c r="AG197" s="2026" t="s">
        <v>1087</v>
      </c>
      <c r="AH197" s="1951"/>
      <c r="AI197" s="2047">
        <f>T197</f>
        <v>49405140</v>
      </c>
      <c r="AJ197" s="2076" cm="1">
        <f t="array" ref="AJ197">SUM(MID(0&amp;AI197,LARGE(INDEX(ISNUMBER(--MID(AI197,ROW($1:$127),1))*ROW($1:$127),),ROW($1:$127))+1,1)*10^ROW($1:$127)/10)</f>
        <v>49405140</v>
      </c>
      <c r="AK197" s="1953" t="str">
        <f>VLOOKUP($AJ197,'Item Master Data'!$A:$F,3,FALSE)</f>
        <v>Q.PEAK DUO BLK ML G10+</v>
      </c>
      <c r="AL197" s="1494">
        <f>VLOOKUP($AJ197,'Item Master Data'!$A:$F,6,FALSE)</f>
        <v>400</v>
      </c>
      <c r="AM197" s="1494">
        <f>F197/AN197</f>
        <v>24</v>
      </c>
      <c r="AN197" s="1494">
        <f>VLOOKUP(AJ197,'Item Master Data'!$A:$G,7,FALSE)</f>
        <v>32</v>
      </c>
      <c r="AO197" s="1494">
        <f>E197-AL197</f>
        <v>0</v>
      </c>
    </row>
    <row r="198" spans="1:41" s="1494" customFormat="1" ht="15.75" customHeight="1">
      <c r="A198" s="1550" t="s">
        <v>2216</v>
      </c>
      <c r="B198" s="1949" t="s">
        <v>3830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>E198*F198</f>
        <v>307200</v>
      </c>
      <c r="H198" s="1831">
        <f>E198*F198/1000000</f>
        <v>0.30719999999999997</v>
      </c>
      <c r="I198" s="1837"/>
      <c r="J198" s="2104"/>
      <c r="K198" s="2104">
        <f>H198</f>
        <v>0.30719999999999997</v>
      </c>
      <c r="L198" s="2105"/>
      <c r="M198" s="1832">
        <f>SUM(I198:L198)</f>
        <v>0.30719999999999997</v>
      </c>
      <c r="N198" s="1954" t="s">
        <v>3464</v>
      </c>
      <c r="O198" s="2030">
        <v>44663</v>
      </c>
      <c r="P198" s="2030">
        <v>44676</v>
      </c>
      <c r="Q198" s="2030">
        <v>44677</v>
      </c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2" t="s">
        <v>2521</v>
      </c>
      <c r="W198" s="2029" t="s">
        <v>1094</v>
      </c>
      <c r="X198" s="2029"/>
      <c r="Y198" s="2029">
        <v>60</v>
      </c>
      <c r="Z198" s="2030" t="s">
        <v>2538</v>
      </c>
      <c r="AA198" s="1949" t="s">
        <v>1148</v>
      </c>
      <c r="AB198" s="1949" t="s">
        <v>3874</v>
      </c>
      <c r="AC198" s="2029" t="s">
        <v>1096</v>
      </c>
      <c r="AD198" s="1937" t="s">
        <v>3662</v>
      </c>
      <c r="AE198" s="2029"/>
      <c r="AF198" s="2026"/>
      <c r="AG198" s="2026" t="s">
        <v>1087</v>
      </c>
      <c r="AH198" s="1951"/>
      <c r="AI198" s="2047">
        <f>T198</f>
        <v>49405140</v>
      </c>
      <c r="AJ198" s="2076" cm="1">
        <f t="array" ref="AJ198">SUM(MID(0&amp;AI198,LARGE(INDEX(ISNUMBER(--MID(AI198,ROW($1:$127),1))*ROW($1:$127),),ROW($1:$127))+1,1)*10^ROW($1:$127)/10)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>F198/AN198</f>
        <v>24</v>
      </c>
      <c r="AN198" s="1494">
        <f>VLOOKUP(AJ198,'Item Master Data'!$A:$G,7,FALSE)</f>
        <v>32</v>
      </c>
      <c r="AO198" s="1494">
        <f>E198-AL198</f>
        <v>0</v>
      </c>
    </row>
    <row r="199" spans="1:41" s="1494" customFormat="1" ht="15.75" customHeight="1">
      <c r="A199" s="1550" t="s">
        <v>2216</v>
      </c>
      <c r="B199" s="1949" t="s">
        <v>3831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>E199*F199</f>
        <v>307200</v>
      </c>
      <c r="H199" s="1831">
        <f>E199*F199/1000000</f>
        <v>0.30719999999999997</v>
      </c>
      <c r="I199" s="1837"/>
      <c r="J199" s="2104"/>
      <c r="K199" s="2104">
        <f>H199</f>
        <v>0.30719999999999997</v>
      </c>
      <c r="L199" s="2105"/>
      <c r="M199" s="1832">
        <f>SUM(I199:L199)</f>
        <v>0.30719999999999997</v>
      </c>
      <c r="N199" s="1954" t="s">
        <v>3464</v>
      </c>
      <c r="O199" s="2030">
        <v>44663</v>
      </c>
      <c r="P199" s="2030">
        <v>44676</v>
      </c>
      <c r="Q199" s="2030">
        <v>44677</v>
      </c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2"/>
      <c r="W199" s="2029" t="s">
        <v>1094</v>
      </c>
      <c r="X199" s="2029"/>
      <c r="Y199" s="2029">
        <v>60</v>
      </c>
      <c r="Z199" s="2030" t="s">
        <v>3871</v>
      </c>
      <c r="AA199" s="1949" t="s">
        <v>3869</v>
      </c>
      <c r="AB199" s="1949" t="s">
        <v>3872</v>
      </c>
      <c r="AC199" s="2029" t="s">
        <v>1096</v>
      </c>
      <c r="AD199" s="1937" t="s">
        <v>3662</v>
      </c>
      <c r="AE199" s="2029"/>
      <c r="AF199" s="2026"/>
      <c r="AG199" s="2026" t="s">
        <v>1087</v>
      </c>
      <c r="AH199" s="1951"/>
      <c r="AI199" s="2047">
        <f>T199</f>
        <v>49405140</v>
      </c>
      <c r="AJ199" s="2076" cm="1">
        <f t="array" ref="AJ199">SUM(MID(0&amp;AI199,LARGE(INDEX(ISNUMBER(--MID(AI199,ROW($1:$127),1))*ROW($1:$127),),ROW($1:$127))+1,1)*10^ROW($1:$127)/10)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>F199/AN199</f>
        <v>24</v>
      </c>
      <c r="AN199" s="1494">
        <f>VLOOKUP(AJ199,'Item Master Data'!$A:$G,7,FALSE)</f>
        <v>32</v>
      </c>
      <c r="AO199" s="1494">
        <f>E199-AL199</f>
        <v>0</v>
      </c>
    </row>
    <row r="200" spans="1:41" s="1494" customFormat="1" ht="15.75" customHeight="1">
      <c r="A200" s="1872" t="s">
        <v>2216</v>
      </c>
      <c r="B200" s="2029" t="s">
        <v>3832</v>
      </c>
      <c r="C200" s="2029" t="s">
        <v>3698</v>
      </c>
      <c r="D200" s="2029" t="s">
        <v>2502</v>
      </c>
      <c r="E200" s="2029">
        <v>360</v>
      </c>
      <c r="F200" s="2031">
        <v>832</v>
      </c>
      <c r="G200" s="1833">
        <f>E200*F200</f>
        <v>299520</v>
      </c>
      <c r="H200" s="1831">
        <f>E200*F200/1000000</f>
        <v>0.29952000000000001</v>
      </c>
      <c r="I200" s="1837"/>
      <c r="J200" s="2104"/>
      <c r="K200" s="2104">
        <f>H200</f>
        <v>0.29952000000000001</v>
      </c>
      <c r="L200" s="2105"/>
      <c r="M200" s="1832">
        <f>SUM(I200:L200)</f>
        <v>0.29952000000000001</v>
      </c>
      <c r="N200" s="1954" t="s">
        <v>3464</v>
      </c>
      <c r="O200" s="2021">
        <v>44664</v>
      </c>
      <c r="P200" s="2030">
        <v>44677</v>
      </c>
      <c r="Q200" s="2030">
        <v>44678</v>
      </c>
      <c r="R200" s="2029" t="s">
        <v>1151</v>
      </c>
      <c r="S200" s="2029">
        <v>60</v>
      </c>
      <c r="T200" s="2029">
        <v>49201132</v>
      </c>
      <c r="U200" s="2024">
        <v>0.52</v>
      </c>
      <c r="V200" s="2102" t="s">
        <v>3710</v>
      </c>
      <c r="W200" s="2029" t="s">
        <v>1094</v>
      </c>
      <c r="X200" s="2029"/>
      <c r="Y200" s="2029">
        <v>30</v>
      </c>
      <c r="Z200" s="2133" t="s">
        <v>3875</v>
      </c>
      <c r="AA200" s="2029" t="s">
        <v>1148</v>
      </c>
      <c r="AB200" s="1949" t="s">
        <v>3876</v>
      </c>
      <c r="AC200" s="2029" t="s">
        <v>1096</v>
      </c>
      <c r="AD200" s="1937" t="s">
        <v>3662</v>
      </c>
      <c r="AE200" s="2029"/>
      <c r="AF200" s="2026"/>
      <c r="AG200" s="2026" t="s">
        <v>1087</v>
      </c>
      <c r="AH200" s="2029"/>
      <c r="AI200" s="2047">
        <f>T200</f>
        <v>49201132</v>
      </c>
      <c r="AJ200" s="2076" cm="1">
        <f t="array" ref="AJ200">SUM(MID(0&amp;AI200,LARGE(INDEX(ISNUMBER(--MID(AI200,ROW($1:$127),1))*ROW($1:$127),),ROW($1:$127))+1,1)*10^ROW($1:$127)/10)</f>
        <v>49201132</v>
      </c>
      <c r="AK200" s="1953" t="str">
        <f>VLOOKUP($AJ200,'Item Master Data'!$A:$F,3,FALSE)</f>
        <v>Q.PEAK DUO BLK G10+</v>
      </c>
      <c r="AL200" s="1494">
        <f>VLOOKUP($AJ200,'Item Master Data'!$A:$F,6,FALSE)</f>
        <v>360</v>
      </c>
      <c r="AM200" s="1494">
        <f>F200/AN200</f>
        <v>26</v>
      </c>
      <c r="AN200" s="1494">
        <f>VLOOKUP(AJ200,'Item Master Data'!$A:$G,7,FALSE)</f>
        <v>32</v>
      </c>
      <c r="AO200" s="1494">
        <f>E200-AL200</f>
        <v>0</v>
      </c>
    </row>
    <row r="201" spans="1:41" s="1494" customFormat="1" ht="15" customHeight="1">
      <c r="A201" s="1550" t="s">
        <v>2216</v>
      </c>
      <c r="B201" s="2029" t="s">
        <v>3833</v>
      </c>
      <c r="C201" s="2029" t="s">
        <v>3698</v>
      </c>
      <c r="D201" s="2029" t="s">
        <v>2502</v>
      </c>
      <c r="E201" s="2029">
        <v>360</v>
      </c>
      <c r="F201" s="2031">
        <v>832</v>
      </c>
      <c r="G201" s="1833">
        <f>E201*F201</f>
        <v>299520</v>
      </c>
      <c r="H201" s="1831">
        <f>E201*F201/1000000</f>
        <v>0.29952000000000001</v>
      </c>
      <c r="I201" s="1837"/>
      <c r="J201" s="2104"/>
      <c r="K201" s="2104">
        <f>H201</f>
        <v>0.29952000000000001</v>
      </c>
      <c r="L201" s="2105"/>
      <c r="M201" s="1832">
        <f>SUM(I201:L201)</f>
        <v>0.29952000000000001</v>
      </c>
      <c r="N201" s="1954" t="s">
        <v>3464</v>
      </c>
      <c r="O201" s="2021">
        <v>44664</v>
      </c>
      <c r="P201" s="2030">
        <v>44677</v>
      </c>
      <c r="Q201" s="2030">
        <v>44679</v>
      </c>
      <c r="R201" s="2029" t="s">
        <v>1151</v>
      </c>
      <c r="S201" s="2029">
        <v>60</v>
      </c>
      <c r="T201" s="2029">
        <v>49203132</v>
      </c>
      <c r="U201" s="2024">
        <v>0.52</v>
      </c>
      <c r="V201" s="2102" t="s">
        <v>3710</v>
      </c>
      <c r="W201" s="2029" t="s">
        <v>1094</v>
      </c>
      <c r="X201" s="2029"/>
      <c r="Y201" s="2029">
        <v>30</v>
      </c>
      <c r="Z201" s="2133" t="s">
        <v>3877</v>
      </c>
      <c r="AA201" s="2029" t="s">
        <v>3878</v>
      </c>
      <c r="AB201" s="1949" t="s">
        <v>3879</v>
      </c>
      <c r="AC201" s="2029" t="s">
        <v>1096</v>
      </c>
      <c r="AD201" s="1937" t="s">
        <v>3662</v>
      </c>
      <c r="AE201" s="2029"/>
      <c r="AF201" s="2026"/>
      <c r="AG201" s="2026" t="s">
        <v>1087</v>
      </c>
      <c r="AH201" s="1951"/>
      <c r="AI201" s="2047">
        <f>T201</f>
        <v>49203132</v>
      </c>
      <c r="AJ201" s="2076" cm="1">
        <f t="array" ref="AJ201">SUM(MID(0&amp;AI201,LARGE(INDEX(ISNUMBER(--MID(AI201,ROW($1:$127),1))*ROW($1:$127),),ROW($1:$127))+1,1)*10^ROW($1:$127)/10)</f>
        <v>49203132</v>
      </c>
      <c r="AK201" s="1953" t="str">
        <f>VLOOKUP($AJ201,'Item Master Data'!$A:$F,3,FALSE)</f>
        <v>Q.PEAK DUO BLK G10+</v>
      </c>
      <c r="AL201" s="1494">
        <f>VLOOKUP($AJ201,'Item Master Data'!$A:$F,6,FALSE)</f>
        <v>360</v>
      </c>
      <c r="AM201" s="1494">
        <f>F201/AN201</f>
        <v>26</v>
      </c>
      <c r="AN201" s="1494">
        <f>VLOOKUP(AJ201,'Item Master Data'!$A:$G,7,FALSE)</f>
        <v>32</v>
      </c>
      <c r="AO201" s="1494">
        <f>E201-AL201</f>
        <v>0</v>
      </c>
    </row>
    <row r="202" spans="1:41" s="1494" customFormat="1" ht="15" customHeight="1">
      <c r="A202" s="1550" t="s">
        <v>2216</v>
      </c>
      <c r="B202" s="2029" t="s">
        <v>3834</v>
      </c>
      <c r="C202" s="2029" t="s">
        <v>3698</v>
      </c>
      <c r="D202" s="2029" t="s">
        <v>2502</v>
      </c>
      <c r="E202" s="2029">
        <v>360</v>
      </c>
      <c r="F202" s="2031">
        <v>832</v>
      </c>
      <c r="G202" s="1833">
        <f>E202*F202</f>
        <v>299520</v>
      </c>
      <c r="H202" s="1831">
        <f>E202*F202/1000000</f>
        <v>0.29952000000000001</v>
      </c>
      <c r="I202" s="1837"/>
      <c r="J202" s="2104"/>
      <c r="K202" s="2104">
        <f>H202</f>
        <v>0.29952000000000001</v>
      </c>
      <c r="L202" s="2105"/>
      <c r="M202" s="1832">
        <f>SUM(I202:L202)</f>
        <v>0.29952000000000001</v>
      </c>
      <c r="N202" s="1954" t="s">
        <v>3464</v>
      </c>
      <c r="O202" s="2021">
        <v>44664</v>
      </c>
      <c r="P202" s="2030">
        <v>44676</v>
      </c>
      <c r="Q202" s="2030">
        <v>44678</v>
      </c>
      <c r="R202" s="2029" t="s">
        <v>1151</v>
      </c>
      <c r="S202" s="2029">
        <v>60</v>
      </c>
      <c r="T202" s="2029">
        <v>49203132</v>
      </c>
      <c r="U202" s="2024">
        <v>0.52</v>
      </c>
      <c r="V202" s="2102" t="s">
        <v>3710</v>
      </c>
      <c r="W202" s="2029" t="s">
        <v>1094</v>
      </c>
      <c r="X202" s="2029"/>
      <c r="Y202" s="2029">
        <v>30</v>
      </c>
      <c r="Z202" s="2133" t="s">
        <v>3880</v>
      </c>
      <c r="AA202" s="2029" t="s">
        <v>3327</v>
      </c>
      <c r="AB202" s="1949" t="s">
        <v>3881</v>
      </c>
      <c r="AC202" s="2029" t="s">
        <v>1096</v>
      </c>
      <c r="AD202" s="1937" t="s">
        <v>3662</v>
      </c>
      <c r="AE202" s="2029"/>
      <c r="AF202" s="2026"/>
      <c r="AG202" s="2026" t="s">
        <v>1087</v>
      </c>
      <c r="AH202" s="1951"/>
      <c r="AI202" s="2047">
        <f>T202</f>
        <v>49203132</v>
      </c>
      <c r="AJ202" s="2076" cm="1">
        <f t="array" ref="AJ202">SUM(MID(0&amp;AI202,LARGE(INDEX(ISNUMBER(--MID(AI202,ROW($1:$127),1))*ROW($1:$127),),ROW($1:$127))+1,1)*10^ROW($1:$127)/10)</f>
        <v>49203132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>F202/AN202</f>
        <v>26</v>
      </c>
      <c r="AN202" s="1494">
        <f>VLOOKUP(AJ202,'Item Master Data'!$A:$G,7,FALSE)</f>
        <v>32</v>
      </c>
      <c r="AO202" s="1494">
        <f>E202-AL202</f>
        <v>0</v>
      </c>
    </row>
    <row r="203" spans="1:41" s="1494" customFormat="1" ht="15" customHeight="1">
      <c r="A203" s="1550" t="s">
        <v>2216</v>
      </c>
      <c r="B203" s="2029" t="s">
        <v>3835</v>
      </c>
      <c r="C203" s="2029" t="s">
        <v>3698</v>
      </c>
      <c r="D203" s="2029" t="s">
        <v>2502</v>
      </c>
      <c r="E203" s="2029">
        <v>360</v>
      </c>
      <c r="F203" s="2031">
        <v>832</v>
      </c>
      <c r="G203" s="1833">
        <f>E203*F203</f>
        <v>299520</v>
      </c>
      <c r="H203" s="1831">
        <f>E203*F203/1000000</f>
        <v>0.29952000000000001</v>
      </c>
      <c r="I203" s="1837"/>
      <c r="J203" s="2104"/>
      <c r="K203" s="2104">
        <f>H203</f>
        <v>0.29952000000000001</v>
      </c>
      <c r="L203" s="2105"/>
      <c r="M203" s="1832">
        <f>SUM(I203:L203)</f>
        <v>0.29952000000000001</v>
      </c>
      <c r="N203" s="1954" t="s">
        <v>3464</v>
      </c>
      <c r="O203" s="2021">
        <v>44664</v>
      </c>
      <c r="P203" s="2030">
        <v>44676</v>
      </c>
      <c r="Q203" s="2030">
        <v>44678</v>
      </c>
      <c r="R203" s="2029" t="s">
        <v>1151</v>
      </c>
      <c r="S203" s="2029">
        <v>60</v>
      </c>
      <c r="T203" s="2029">
        <v>49203132</v>
      </c>
      <c r="U203" s="2024">
        <v>0.52</v>
      </c>
      <c r="V203" s="2102" t="s">
        <v>3710</v>
      </c>
      <c r="W203" s="2029" t="s">
        <v>1094</v>
      </c>
      <c r="X203" s="2029"/>
      <c r="Y203" s="2029">
        <v>30</v>
      </c>
      <c r="Z203" s="2133" t="s">
        <v>3882</v>
      </c>
      <c r="AA203" s="2029" t="s">
        <v>1186</v>
      </c>
      <c r="AB203" s="1949" t="s">
        <v>3883</v>
      </c>
      <c r="AC203" s="2029" t="s">
        <v>1096</v>
      </c>
      <c r="AD203" s="1937" t="s">
        <v>3662</v>
      </c>
      <c r="AE203" s="2029"/>
      <c r="AF203" s="2026"/>
      <c r="AG203" s="2026" t="s">
        <v>1087</v>
      </c>
      <c r="AH203" s="1951"/>
      <c r="AI203" s="2047">
        <f>T203</f>
        <v>49203132</v>
      </c>
      <c r="AJ203" s="2076" cm="1">
        <f t="array" ref="AJ203">SUM(MID(0&amp;AI203,LARGE(INDEX(ISNUMBER(--MID(AI203,ROW($1:$127),1))*ROW($1:$127),),ROW($1:$127))+1,1)*10^ROW($1:$127)/10)</f>
        <v>49203132</v>
      </c>
      <c r="AK203" s="1953" t="str">
        <f>VLOOKUP($AJ203,'Item Master Data'!$A:$F,3,FALSE)</f>
        <v>Q.PEAK DUO BLK G10+</v>
      </c>
      <c r="AL203" s="1494">
        <f>VLOOKUP($AJ203,'Item Master Data'!$A:$F,6,FALSE)</f>
        <v>360</v>
      </c>
      <c r="AM203" s="1494">
        <f>F203/AN203</f>
        <v>26</v>
      </c>
      <c r="AN203" s="1494">
        <f>VLOOKUP(AJ203,'Item Master Data'!$A:$G,7,FALSE)</f>
        <v>32</v>
      </c>
      <c r="AO203" s="1494">
        <f>E203-AL203</f>
        <v>0</v>
      </c>
    </row>
    <row r="204" spans="1:41" s="1494" customFormat="1" ht="15" customHeight="1">
      <c r="A204" s="1550" t="s">
        <v>2216</v>
      </c>
      <c r="B204" s="2029" t="s">
        <v>3837</v>
      </c>
      <c r="C204" s="2029" t="s">
        <v>3698</v>
      </c>
      <c r="D204" s="2029" t="s">
        <v>2503</v>
      </c>
      <c r="E204" s="2029">
        <v>360</v>
      </c>
      <c r="F204" s="2031">
        <v>832</v>
      </c>
      <c r="G204" s="1833">
        <f>E204*F204</f>
        <v>299520</v>
      </c>
      <c r="H204" s="1831">
        <f>E204*F204/1000000</f>
        <v>0.29952000000000001</v>
      </c>
      <c r="I204" s="1837"/>
      <c r="J204" s="2104"/>
      <c r="K204" s="2104">
        <f>H204</f>
        <v>0.29952000000000001</v>
      </c>
      <c r="L204" s="2105"/>
      <c r="M204" s="1832">
        <f>SUM(I204:L204)</f>
        <v>0.29952000000000001</v>
      </c>
      <c r="N204" s="1954" t="s">
        <v>3464</v>
      </c>
      <c r="O204" s="2021">
        <v>44664</v>
      </c>
      <c r="P204" s="2030">
        <v>44676</v>
      </c>
      <c r="Q204" s="2030">
        <v>44678</v>
      </c>
      <c r="R204" s="2029" t="s">
        <v>1151</v>
      </c>
      <c r="S204" s="2029">
        <v>60</v>
      </c>
      <c r="T204" s="2029">
        <v>49203132</v>
      </c>
      <c r="U204" s="2024">
        <v>0.52</v>
      </c>
      <c r="V204" s="2102" t="s">
        <v>3713</v>
      </c>
      <c r="W204" s="2029" t="s">
        <v>1094</v>
      </c>
      <c r="X204" s="2029"/>
      <c r="Y204" s="2029">
        <v>30</v>
      </c>
      <c r="Z204" s="2133" t="s">
        <v>3884</v>
      </c>
      <c r="AA204" s="2029" t="s">
        <v>1186</v>
      </c>
      <c r="AB204" s="1949" t="s">
        <v>3885</v>
      </c>
      <c r="AC204" s="2029" t="s">
        <v>1096</v>
      </c>
      <c r="AD204" s="1937" t="s">
        <v>3662</v>
      </c>
      <c r="AE204" s="2029"/>
      <c r="AF204" s="2026"/>
      <c r="AG204" s="2026" t="s">
        <v>1087</v>
      </c>
      <c r="AH204" s="1951"/>
      <c r="AI204" s="2047">
        <f>T204</f>
        <v>49203132</v>
      </c>
      <c r="AJ204" s="2076" cm="1">
        <f t="array" ref="AJ204">SUM(MID(0&amp;AI204,LARGE(INDEX(ISNUMBER(--MID(AI204,ROW($1:$127),1))*ROW($1:$127),),ROW($1:$127))+1,1)*10^ROW($1:$127)/10)</f>
        <v>49203132</v>
      </c>
      <c r="AK204" s="1953" t="str">
        <f>VLOOKUP($AJ204,'Item Master Data'!$A:$F,3,FALSE)</f>
        <v>Q.PEAK DUO BLK G10+</v>
      </c>
      <c r="AL204" s="1494">
        <f>VLOOKUP($AJ204,'Item Master Data'!$A:$F,6,FALSE)</f>
        <v>360</v>
      </c>
      <c r="AM204" s="1494">
        <f>F204/AN204</f>
        <v>26</v>
      </c>
      <c r="AN204" s="1494">
        <f>VLOOKUP(AJ204,'Item Master Data'!$A:$G,7,FALSE)</f>
        <v>32</v>
      </c>
      <c r="AO204" s="1494">
        <f>E204-AL204</f>
        <v>0</v>
      </c>
    </row>
    <row r="205" spans="1:41" s="1494" customFormat="1" ht="15" customHeight="1">
      <c r="A205" s="1550" t="s">
        <v>2216</v>
      </c>
      <c r="B205" s="2029" t="s">
        <v>3838</v>
      </c>
      <c r="C205" s="2029" t="s">
        <v>3698</v>
      </c>
      <c r="D205" s="2029" t="s">
        <v>2503</v>
      </c>
      <c r="E205" s="2029">
        <v>360</v>
      </c>
      <c r="F205" s="2031">
        <v>832</v>
      </c>
      <c r="G205" s="1833">
        <f>E205*F205</f>
        <v>299520</v>
      </c>
      <c r="H205" s="1831">
        <f>E205*F205/1000000</f>
        <v>0.29952000000000001</v>
      </c>
      <c r="I205" s="1837"/>
      <c r="J205" s="2104"/>
      <c r="K205" s="2104">
        <f>H205</f>
        <v>0.29952000000000001</v>
      </c>
      <c r="L205" s="2105"/>
      <c r="M205" s="1832">
        <f>SUM(I205:L205)</f>
        <v>0.29952000000000001</v>
      </c>
      <c r="N205" s="1954" t="s">
        <v>3464</v>
      </c>
      <c r="O205" s="2021">
        <v>44664</v>
      </c>
      <c r="P205" s="2030">
        <v>44677</v>
      </c>
      <c r="Q205" s="2030">
        <v>44678</v>
      </c>
      <c r="R205" s="2029" t="s">
        <v>1151</v>
      </c>
      <c r="S205" s="2029">
        <v>60</v>
      </c>
      <c r="T205" s="2029">
        <v>49203132</v>
      </c>
      <c r="U205" s="2024">
        <v>0.52</v>
      </c>
      <c r="V205" s="2102" t="s">
        <v>3713</v>
      </c>
      <c r="W205" s="2029" t="s">
        <v>1094</v>
      </c>
      <c r="X205" s="2029"/>
      <c r="Y205" s="2029">
        <v>30</v>
      </c>
      <c r="Z205" s="2133" t="s">
        <v>1180</v>
      </c>
      <c r="AA205" s="2029" t="s">
        <v>1126</v>
      </c>
      <c r="AB205" s="1949" t="s">
        <v>1181</v>
      </c>
      <c r="AC205" s="2029" t="s">
        <v>1096</v>
      </c>
      <c r="AD205" s="1937" t="s">
        <v>3662</v>
      </c>
      <c r="AE205" s="2029"/>
      <c r="AF205" s="2026"/>
      <c r="AG205" s="2026" t="s">
        <v>1087</v>
      </c>
      <c r="AH205" s="1951"/>
      <c r="AI205" s="2047">
        <f>T205</f>
        <v>49203132</v>
      </c>
      <c r="AJ205" s="2076" cm="1">
        <f t="array" ref="AJ205">SUM(MID(0&amp;AI205,LARGE(INDEX(ISNUMBER(--MID(AI205,ROW($1:$127),1))*ROW($1:$127),),ROW($1:$127))+1,1)*10^ROW($1:$127)/10)</f>
        <v>49203132</v>
      </c>
      <c r="AK205" s="1953" t="str">
        <f>VLOOKUP($AJ205,'Item Master Data'!$A:$F,3,FALSE)</f>
        <v>Q.PEAK DUO BLK G10+</v>
      </c>
      <c r="AL205" s="1494">
        <f>VLOOKUP($AJ205,'Item Master Data'!$A:$F,6,FALSE)</f>
        <v>360</v>
      </c>
      <c r="AM205" s="1494">
        <f>F205/AN205</f>
        <v>26</v>
      </c>
      <c r="AN205" s="1494">
        <f>VLOOKUP(AJ205,'Item Master Data'!$A:$G,7,FALSE)</f>
        <v>32</v>
      </c>
      <c r="AO205" s="1494">
        <f>E205-AL205</f>
        <v>0</v>
      </c>
    </row>
    <row r="206" spans="1:41" s="1494" customFormat="1" ht="15" customHeight="1">
      <c r="A206" s="1550" t="s">
        <v>2216</v>
      </c>
      <c r="B206" s="2029" t="s">
        <v>3839</v>
      </c>
      <c r="C206" s="2029" t="s">
        <v>3698</v>
      </c>
      <c r="D206" s="2029" t="s">
        <v>2503</v>
      </c>
      <c r="E206" s="2029">
        <v>360</v>
      </c>
      <c r="F206" s="2031">
        <v>832</v>
      </c>
      <c r="G206" s="1833">
        <f>E206*F206</f>
        <v>299520</v>
      </c>
      <c r="H206" s="1831">
        <f>E206*F206/1000000</f>
        <v>0.29952000000000001</v>
      </c>
      <c r="I206" s="1837"/>
      <c r="J206" s="2104"/>
      <c r="K206" s="2104">
        <f>H206</f>
        <v>0.29952000000000001</v>
      </c>
      <c r="L206" s="2105"/>
      <c r="M206" s="1832">
        <f>SUM(I206:L206)</f>
        <v>0.29952000000000001</v>
      </c>
      <c r="N206" s="1954" t="s">
        <v>3464</v>
      </c>
      <c r="O206" s="2021">
        <v>44664</v>
      </c>
      <c r="P206" s="2030">
        <v>44676</v>
      </c>
      <c r="Q206" s="2030">
        <v>44678</v>
      </c>
      <c r="R206" s="2029" t="s">
        <v>1151</v>
      </c>
      <c r="S206" s="2029">
        <v>60</v>
      </c>
      <c r="T206" s="2029">
        <v>49203132</v>
      </c>
      <c r="U206" s="2024">
        <v>0.52</v>
      </c>
      <c r="V206" s="2102" t="s">
        <v>3713</v>
      </c>
      <c r="W206" s="2029" t="s">
        <v>1094</v>
      </c>
      <c r="X206" s="2029"/>
      <c r="Y206" s="2029">
        <v>30</v>
      </c>
      <c r="Z206" s="2133" t="s">
        <v>3886</v>
      </c>
      <c r="AA206" s="2029" t="s">
        <v>3327</v>
      </c>
      <c r="AB206" s="1949" t="s">
        <v>3887</v>
      </c>
      <c r="AC206" s="2029" t="s">
        <v>1096</v>
      </c>
      <c r="AD206" s="1937" t="s">
        <v>3662</v>
      </c>
      <c r="AE206" s="2029"/>
      <c r="AF206" s="2026"/>
      <c r="AG206" s="2026" t="s">
        <v>1087</v>
      </c>
      <c r="AH206" s="1951"/>
      <c r="AI206" s="2047">
        <f>T206</f>
        <v>49203132</v>
      </c>
      <c r="AJ206" s="2076" cm="1">
        <f t="array" ref="AJ206">SUM(MID(0&amp;AI206,LARGE(INDEX(ISNUMBER(--MID(AI206,ROW($1:$127),1))*ROW($1:$127),),ROW($1:$127))+1,1)*10^ROW($1:$127)/10)</f>
        <v>49203132</v>
      </c>
      <c r="AK206" s="1953" t="str">
        <f>VLOOKUP($AJ206,'Item Master Data'!$A:$F,3,FALSE)</f>
        <v>Q.PEAK DUO BLK G10+</v>
      </c>
      <c r="AL206" s="1494">
        <f>VLOOKUP($AJ206,'Item Master Data'!$A:$F,6,FALSE)</f>
        <v>360</v>
      </c>
      <c r="AM206" s="1494">
        <f>F206/AN206</f>
        <v>26</v>
      </c>
      <c r="AN206" s="1494">
        <f>VLOOKUP(AJ206,'Item Master Data'!$A:$G,7,FALSE)</f>
        <v>32</v>
      </c>
      <c r="AO206" s="1494">
        <f>E206-AL206</f>
        <v>0</v>
      </c>
    </row>
    <row r="207" spans="1:41" s="1494" customFormat="1" ht="15" customHeight="1">
      <c r="A207" s="1872" t="s">
        <v>2216</v>
      </c>
      <c r="B207" s="2029" t="s">
        <v>3840</v>
      </c>
      <c r="C207" s="2029" t="s">
        <v>3698</v>
      </c>
      <c r="D207" s="2029" t="s">
        <v>2503</v>
      </c>
      <c r="E207" s="2029">
        <v>360</v>
      </c>
      <c r="F207" s="2031">
        <v>832</v>
      </c>
      <c r="G207" s="1833">
        <f>E207*F207</f>
        <v>299520</v>
      </c>
      <c r="H207" s="1831">
        <f>E207*F207/1000000</f>
        <v>0.29952000000000001</v>
      </c>
      <c r="I207" s="1837"/>
      <c r="J207" s="2104"/>
      <c r="K207" s="2104">
        <f>H207</f>
        <v>0.29952000000000001</v>
      </c>
      <c r="L207" s="2105"/>
      <c r="M207" s="1832">
        <f>SUM(I207:L207)</f>
        <v>0.29952000000000001</v>
      </c>
      <c r="N207" s="1954" t="s">
        <v>3464</v>
      </c>
      <c r="O207" s="2021">
        <v>44664</v>
      </c>
      <c r="P207" s="2030">
        <v>44677</v>
      </c>
      <c r="Q207" s="2030">
        <v>44678</v>
      </c>
      <c r="R207" s="2029" t="s">
        <v>1151</v>
      </c>
      <c r="S207" s="2029">
        <v>60</v>
      </c>
      <c r="T207" s="2029">
        <v>49203132</v>
      </c>
      <c r="U207" s="2024">
        <v>0.52</v>
      </c>
      <c r="V207" s="2102" t="s">
        <v>3713</v>
      </c>
      <c r="W207" s="2029" t="s">
        <v>1094</v>
      </c>
      <c r="X207" s="2029"/>
      <c r="Y207" s="2029">
        <v>30</v>
      </c>
      <c r="Z207" s="2133" t="s">
        <v>2532</v>
      </c>
      <c r="AA207" s="2029" t="s">
        <v>1168</v>
      </c>
      <c r="AB207" s="1949" t="s">
        <v>3888</v>
      </c>
      <c r="AC207" s="2029" t="s">
        <v>1096</v>
      </c>
      <c r="AD207" s="1937" t="s">
        <v>3662</v>
      </c>
      <c r="AE207" s="2029"/>
      <c r="AF207" s="2026"/>
      <c r="AG207" s="2026" t="s">
        <v>1087</v>
      </c>
      <c r="AH207" s="2029"/>
      <c r="AI207" s="2047">
        <f>T207</f>
        <v>49203132</v>
      </c>
      <c r="AJ207" s="2076" cm="1">
        <f t="array" ref="AJ207">SUM(MID(0&amp;AI207,LARGE(INDEX(ISNUMBER(--MID(AI207,ROW($1:$127),1))*ROW($1:$127),),ROW($1:$127))+1,1)*10^ROW($1:$127)/10)</f>
        <v>49203132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>F207/AN207</f>
        <v>26</v>
      </c>
      <c r="AN207" s="1494">
        <f>VLOOKUP(AJ207,'Item Master Data'!$A:$G,7,FALSE)</f>
        <v>32</v>
      </c>
      <c r="AO207" s="1494">
        <f>E207-AL207</f>
        <v>0</v>
      </c>
    </row>
    <row r="208" spans="1:41" s="1494" customFormat="1" ht="15" customHeight="1">
      <c r="A208" s="1872" t="s">
        <v>2216</v>
      </c>
      <c r="B208" s="1949" t="s">
        <v>3841</v>
      </c>
      <c r="C208" s="2029" t="s">
        <v>2519</v>
      </c>
      <c r="D208" s="2029" t="s">
        <v>3848</v>
      </c>
      <c r="E208" s="2029">
        <v>480</v>
      </c>
      <c r="F208" s="2031">
        <v>580</v>
      </c>
      <c r="G208" s="1833">
        <f>E208*F208</f>
        <v>278400</v>
      </c>
      <c r="H208" s="1831">
        <f>E208*F208/1000000</f>
        <v>0.27839999999999998</v>
      </c>
      <c r="I208" s="1837"/>
      <c r="J208" s="2104"/>
      <c r="K208" s="2104">
        <f>H208</f>
        <v>0.27839999999999998</v>
      </c>
      <c r="L208" s="2105"/>
      <c r="M208" s="1832">
        <f>SUM(I208:L208)</f>
        <v>0.27839999999999998</v>
      </c>
      <c r="N208" s="1954" t="s">
        <v>3464</v>
      </c>
      <c r="O208" s="2030">
        <v>44663</v>
      </c>
      <c r="P208" s="2030">
        <v>44673</v>
      </c>
      <c r="Q208" s="2030">
        <v>44676</v>
      </c>
      <c r="R208" s="2029" t="s">
        <v>1151</v>
      </c>
      <c r="S208" s="2029">
        <v>72</v>
      </c>
      <c r="T208" s="2029">
        <v>49301156</v>
      </c>
      <c r="U208" s="2024">
        <v>0.48</v>
      </c>
      <c r="V208" s="2102" t="s">
        <v>3859</v>
      </c>
      <c r="W208" s="2029" t="s">
        <v>1094</v>
      </c>
      <c r="X208" s="2029"/>
      <c r="Y208" s="2029">
        <v>60</v>
      </c>
      <c r="Z208" s="2030" t="s">
        <v>1195</v>
      </c>
      <c r="AA208" s="1949" t="s">
        <v>1149</v>
      </c>
      <c r="AB208" s="1949" t="s">
        <v>3317</v>
      </c>
      <c r="AC208" s="2029" t="s">
        <v>1096</v>
      </c>
      <c r="AD208" s="1937" t="s">
        <v>3662</v>
      </c>
      <c r="AE208" s="2029"/>
      <c r="AF208" s="2026"/>
      <c r="AG208" s="2026" t="s">
        <v>1087</v>
      </c>
      <c r="AH208" s="2029"/>
      <c r="AI208" s="2047">
        <f>T208</f>
        <v>49301156</v>
      </c>
      <c r="AJ208" s="2076" cm="1">
        <f t="array" ref="AJ208">SUM(MID(0&amp;AI208,LARGE(INDEX(ISNUMBER(--MID(AI208,ROW($1:$127),1))*ROW($1:$127),),ROW($1:$127))+1,1)*10^ROW($1:$127)/10)</f>
        <v>49301156</v>
      </c>
      <c r="AK208" s="1953" t="str">
        <f>VLOOKUP($AJ208,'Item Master Data'!$A:$F,3,FALSE)</f>
        <v>Q.PEAK DUO XL G10</v>
      </c>
      <c r="AL208" s="1494">
        <f>VLOOKUP($AJ208,'Item Master Data'!$A:$F,6,FALSE)</f>
        <v>480</v>
      </c>
      <c r="AM208" s="1494">
        <f>F208/AN208</f>
        <v>20</v>
      </c>
      <c r="AN208" s="1494">
        <f>VLOOKUP(AJ208,'Item Master Data'!$A:$G,7,FALSE)</f>
        <v>29</v>
      </c>
      <c r="AO208" s="1494">
        <f>E208-AL208</f>
        <v>0</v>
      </c>
    </row>
    <row r="209" spans="1:42" s="1494" customFormat="1" ht="15" customHeight="1">
      <c r="A209" s="1872" t="s">
        <v>2216</v>
      </c>
      <c r="B209" s="1949" t="s">
        <v>3842</v>
      </c>
      <c r="C209" s="2029" t="s">
        <v>1196</v>
      </c>
      <c r="D209" s="2029" t="s">
        <v>2220</v>
      </c>
      <c r="E209" s="2029">
        <v>400</v>
      </c>
      <c r="F209" s="2031">
        <v>32</v>
      </c>
      <c r="G209" s="1833">
        <f>E209*F209</f>
        <v>12800</v>
      </c>
      <c r="H209" s="1831">
        <f>E209*F209/1000000</f>
        <v>1.2800000000000001E-2</v>
      </c>
      <c r="I209" s="1837"/>
      <c r="J209" s="2104">
        <f>H209</f>
        <v>1.2800000000000001E-2</v>
      </c>
      <c r="K209" s="2104"/>
      <c r="L209" s="2105"/>
      <c r="M209" s="1832">
        <f>SUM(I209:L209)</f>
        <v>1.2800000000000001E-2</v>
      </c>
      <c r="N209" s="2030" t="s">
        <v>3796</v>
      </c>
      <c r="O209" s="2030">
        <v>44638</v>
      </c>
      <c r="P209" s="2030">
        <v>44659</v>
      </c>
      <c r="Q209" s="2030">
        <v>44664</v>
      </c>
      <c r="R209" s="2029" t="s">
        <v>1151</v>
      </c>
      <c r="S209" s="2029">
        <v>60</v>
      </c>
      <c r="T209" s="2029" t="s">
        <v>3269</v>
      </c>
      <c r="U209" s="2024">
        <v>0.49</v>
      </c>
      <c r="V209" s="2102"/>
      <c r="W209" s="2029" t="s">
        <v>1094</v>
      </c>
      <c r="X209" s="2029"/>
      <c r="Y209" s="2029">
        <v>30</v>
      </c>
      <c r="Z209" s="2030" t="s">
        <v>1195</v>
      </c>
      <c r="AA209" s="1949" t="s">
        <v>1149</v>
      </c>
      <c r="AB209" s="1949" t="s">
        <v>1197</v>
      </c>
      <c r="AC209" s="2029" t="s">
        <v>1096</v>
      </c>
      <c r="AD209" s="2029" t="s">
        <v>1187</v>
      </c>
      <c r="AE209" s="2029"/>
      <c r="AF209" s="2026" t="s">
        <v>1098</v>
      </c>
      <c r="AG209" s="2026" t="s">
        <v>1087</v>
      </c>
      <c r="AH209" s="2029"/>
      <c r="AI209" s="2047" t="str">
        <f>T209</f>
        <v>30390456H</v>
      </c>
      <c r="AJ209" s="2076" cm="1">
        <f t="array" ref="AJ209">SUM(MID(0&amp;AI209,LARGE(INDEX(ISNUMBER(--MID(AI209,ROW($1:$127),1))*ROW($1:$127),),ROW($1:$127))+1,1)*10^ROW($1:$127)/10)</f>
        <v>30390456</v>
      </c>
      <c r="AK209" s="1953" t="str">
        <f>VLOOKUP($AJ209,'Item Master Data'!$A:$F,3,FALSE)</f>
        <v>Q.PEAK DUO BLK ML G10+</v>
      </c>
      <c r="AL209" s="1494">
        <f>VLOOKUP($AJ209,'Item Master Data'!$A:$F,6,FALSE)</f>
        <v>400</v>
      </c>
      <c r="AM209" s="1494">
        <f>F209/AN209</f>
        <v>1</v>
      </c>
      <c r="AN209" s="1494">
        <f>VLOOKUP(AJ209,'Item Master Data'!$A:$G,7,FALSE)</f>
        <v>32</v>
      </c>
      <c r="AO209" s="1494">
        <f>E209-AL209</f>
        <v>0</v>
      </c>
    </row>
    <row r="210" spans="1:42" s="1494" customFormat="1" ht="15" customHeight="1">
      <c r="A210" s="1550" t="s">
        <v>2216</v>
      </c>
      <c r="B210" s="1949" t="s">
        <v>3843</v>
      </c>
      <c r="C210" s="2029" t="s">
        <v>1196</v>
      </c>
      <c r="D210" s="2029" t="s">
        <v>2220</v>
      </c>
      <c r="E210" s="2029">
        <v>400</v>
      </c>
      <c r="F210" s="2031">
        <v>8832</v>
      </c>
      <c r="G210" s="1833">
        <f>E210*F210</f>
        <v>3532800</v>
      </c>
      <c r="H210" s="1831">
        <f>E210*F210/1000000</f>
        <v>3.5327999999999999</v>
      </c>
      <c r="I210" s="1837">
        <f>H210</f>
        <v>3.5327999999999999</v>
      </c>
      <c r="J210" s="2104"/>
      <c r="K210" s="2104"/>
      <c r="L210" s="2105"/>
      <c r="M210" s="1832">
        <f>SUM(I210:L210)</f>
        <v>3.5327999999999999</v>
      </c>
      <c r="N210" s="2030" t="s">
        <v>4282</v>
      </c>
      <c r="O210" s="2030">
        <v>44659</v>
      </c>
      <c r="P210" s="2030">
        <v>44666</v>
      </c>
      <c r="Q210" s="2030">
        <v>44671</v>
      </c>
      <c r="R210" s="2029" t="s">
        <v>1151</v>
      </c>
      <c r="S210" s="2029">
        <v>60</v>
      </c>
      <c r="T210" s="2029" t="s">
        <v>3371</v>
      </c>
      <c r="U210" s="2024">
        <v>0.49</v>
      </c>
      <c r="V210" s="2102"/>
      <c r="W210" s="2029" t="s">
        <v>1094</v>
      </c>
      <c r="X210" s="2029"/>
      <c r="Y210" s="2029">
        <v>30</v>
      </c>
      <c r="Z210" s="2030" t="s">
        <v>1195</v>
      </c>
      <c r="AA210" s="1949" t="s">
        <v>1149</v>
      </c>
      <c r="AB210" s="1949" t="s">
        <v>1197</v>
      </c>
      <c r="AC210" s="2029" t="s">
        <v>1096</v>
      </c>
      <c r="AD210" s="2029" t="s">
        <v>1099</v>
      </c>
      <c r="AE210" s="2029"/>
      <c r="AF210" s="2026"/>
      <c r="AG210" s="2026" t="s">
        <v>1087</v>
      </c>
      <c r="AH210" s="1951"/>
      <c r="AI210" s="2047" t="str">
        <f>T210</f>
        <v>30390156H</v>
      </c>
      <c r="AJ210" s="2076" cm="1">
        <f t="array" ref="AJ210">SUM(MID(0&amp;AI210,LARGE(INDEX(ISNUMBER(--MID(AI210,ROW($1:$127),1))*ROW($1:$127),),ROW($1:$127))+1,1)*10^ROW($1:$127)/10)</f>
        <v>30390156</v>
      </c>
      <c r="AK210" s="1953" t="str">
        <f>VLOOKUP($AJ210,'Item Master Data'!$A:$F,3,FALSE)</f>
        <v>Q.PEAK DUO BLK ML G10+</v>
      </c>
      <c r="AL210" s="1494">
        <f>VLOOKUP($AJ210,'Item Master Data'!$A:$F,6,FALSE)</f>
        <v>400</v>
      </c>
      <c r="AM210" s="1494">
        <f>F210/AN210</f>
        <v>276</v>
      </c>
      <c r="AN210" s="1494">
        <f>VLOOKUP(AJ210,'Item Master Data'!$A:$G,7,FALSE)</f>
        <v>32</v>
      </c>
      <c r="AO210" s="1494">
        <f>E210-AL210</f>
        <v>0</v>
      </c>
    </row>
    <row r="211" spans="1:42" s="1494" customFormat="1" ht="15" customHeight="1">
      <c r="A211" s="1550" t="s">
        <v>2216</v>
      </c>
      <c r="B211" s="1949" t="s">
        <v>3843</v>
      </c>
      <c r="C211" s="2029" t="s">
        <v>1196</v>
      </c>
      <c r="D211" s="2029" t="s">
        <v>2220</v>
      </c>
      <c r="E211" s="2029">
        <v>400</v>
      </c>
      <c r="F211" s="2031">
        <f>9664-8832</f>
        <v>832</v>
      </c>
      <c r="G211" s="1833">
        <f>E211*F211</f>
        <v>332800</v>
      </c>
      <c r="H211" s="1831">
        <f>E211*F211/1000000</f>
        <v>0.33279999999999998</v>
      </c>
      <c r="I211" s="1837"/>
      <c r="J211" s="2104">
        <f>H211</f>
        <v>0.33279999999999998</v>
      </c>
      <c r="K211" s="2104"/>
      <c r="L211" s="2105"/>
      <c r="M211" s="1832">
        <f>SUM(I211:L211)</f>
        <v>0.33279999999999998</v>
      </c>
      <c r="N211" s="2030" t="s">
        <v>4280</v>
      </c>
      <c r="O211" s="2030">
        <v>44659</v>
      </c>
      <c r="P211" s="2030">
        <v>44666</v>
      </c>
      <c r="Q211" s="2030">
        <v>44671</v>
      </c>
      <c r="R211" s="2029" t="s">
        <v>1151</v>
      </c>
      <c r="S211" s="2029">
        <v>60</v>
      </c>
      <c r="T211" s="2029" t="s">
        <v>3371</v>
      </c>
      <c r="U211" s="2024">
        <v>0.49</v>
      </c>
      <c r="V211" s="2102"/>
      <c r="W211" s="2029" t="s">
        <v>1094</v>
      </c>
      <c r="X211" s="2029"/>
      <c r="Y211" s="2029">
        <v>30</v>
      </c>
      <c r="Z211" s="2030" t="s">
        <v>1195</v>
      </c>
      <c r="AA211" s="1949" t="s">
        <v>1149</v>
      </c>
      <c r="AB211" s="1949" t="s">
        <v>1197</v>
      </c>
      <c r="AC211" s="2029" t="s">
        <v>1096</v>
      </c>
      <c r="AD211" s="2029" t="s">
        <v>1099</v>
      </c>
      <c r="AE211" s="2029"/>
      <c r="AF211" s="2026"/>
      <c r="AG211" s="2026" t="s">
        <v>1087</v>
      </c>
      <c r="AH211" s="1951"/>
      <c r="AI211" s="2047" t="str">
        <f>T211</f>
        <v>30390156H</v>
      </c>
      <c r="AJ211" s="2076" cm="1">
        <f t="array" ref="AJ211">SUM(MID(0&amp;AI211,LARGE(INDEX(ISNUMBER(--MID(AI211,ROW($1:$127),1))*ROW($1:$127),),ROW($1:$127))+1,1)*10^ROW($1:$127)/10)</f>
        <v>30390156</v>
      </c>
      <c r="AK211" s="1953" t="str">
        <f>VLOOKUP($AJ211,'Item Master Data'!$A:$F,3,FALSE)</f>
        <v>Q.PEAK DUO BLK ML G10+</v>
      </c>
      <c r="AL211" s="1494">
        <f>VLOOKUP($AJ211,'Item Master Data'!$A:$F,6,FALSE)</f>
        <v>400</v>
      </c>
      <c r="AM211" s="1494">
        <f>F211/AN211</f>
        <v>26</v>
      </c>
      <c r="AN211" s="1494">
        <f>VLOOKUP(AJ211,'Item Master Data'!$A:$G,7,FALSE)</f>
        <v>32</v>
      </c>
      <c r="AO211" s="1494">
        <f>E211-AL211</f>
        <v>0</v>
      </c>
    </row>
    <row r="212" spans="1:42" s="1494" customFormat="1" ht="15" customHeight="1">
      <c r="A212" s="1550" t="s">
        <v>2216</v>
      </c>
      <c r="B212" s="1949" t="s">
        <v>3844</v>
      </c>
      <c r="C212" s="2029" t="s">
        <v>1196</v>
      </c>
      <c r="D212" s="2029" t="s">
        <v>2220</v>
      </c>
      <c r="E212" s="2029">
        <v>400</v>
      </c>
      <c r="F212" s="2031">
        <v>1664</v>
      </c>
      <c r="G212" s="1833">
        <f>E212*F212</f>
        <v>665600</v>
      </c>
      <c r="H212" s="1831">
        <f>E212*F212/1000000</f>
        <v>0.66559999999999997</v>
      </c>
      <c r="I212" s="1837">
        <f>H212</f>
        <v>0.66559999999999997</v>
      </c>
      <c r="J212" s="2104"/>
      <c r="K212" s="2104"/>
      <c r="L212" s="2105"/>
      <c r="M212" s="1832">
        <f>SUM(I212:L212)</f>
        <v>0.66559999999999997</v>
      </c>
      <c r="N212" s="2030">
        <v>44664</v>
      </c>
      <c r="O212" s="2030">
        <v>44659</v>
      </c>
      <c r="P212" s="2030">
        <v>44663</v>
      </c>
      <c r="Q212" s="2030">
        <v>44664</v>
      </c>
      <c r="R212" s="2029" t="s">
        <v>1151</v>
      </c>
      <c r="S212" s="2029">
        <v>60</v>
      </c>
      <c r="T212" s="2029">
        <v>49405140</v>
      </c>
      <c r="U212" s="2024">
        <v>0.5</v>
      </c>
      <c r="V212" s="2102"/>
      <c r="W212" s="2029" t="s">
        <v>1094</v>
      </c>
      <c r="X212" s="2029"/>
      <c r="Y212" s="2029">
        <v>30</v>
      </c>
      <c r="Z212" s="2030" t="s">
        <v>1195</v>
      </c>
      <c r="AA212" s="1949" t="s">
        <v>1149</v>
      </c>
      <c r="AB212" s="1949" t="s">
        <v>1197</v>
      </c>
      <c r="AC212" s="2029" t="s">
        <v>1096</v>
      </c>
      <c r="AD212" s="1937" t="s">
        <v>3662</v>
      </c>
      <c r="AE212" s="2029"/>
      <c r="AF212" s="2026"/>
      <c r="AG212" s="2026" t="s">
        <v>1087</v>
      </c>
      <c r="AH212" s="1951"/>
      <c r="AI212" s="2047">
        <f>T212</f>
        <v>49405140</v>
      </c>
      <c r="AJ212" s="2076" cm="1">
        <f t="array" ref="AJ212">SUM(MID(0&amp;AI212,LARGE(INDEX(ISNUMBER(--MID(AI212,ROW($1:$127),1))*ROW($1:$127),),ROW($1:$127))+1,1)*10^ROW($1:$127)/10)</f>
        <v>49405140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>F212/AN212</f>
        <v>52</v>
      </c>
      <c r="AN212" s="1494">
        <f>VLOOKUP(AJ212,'Item Master Data'!$A:$G,7,FALSE)</f>
        <v>32</v>
      </c>
      <c r="AO212" s="1494">
        <f>E212-AL212</f>
        <v>0</v>
      </c>
    </row>
    <row r="213" spans="1:42" s="1494" customFormat="1" ht="15" customHeight="1">
      <c r="A213" s="1550" t="s">
        <v>2216</v>
      </c>
      <c r="B213" s="1949" t="s">
        <v>3844</v>
      </c>
      <c r="C213" s="2029" t="s">
        <v>1196</v>
      </c>
      <c r="D213" s="2029" t="s">
        <v>2220</v>
      </c>
      <c r="E213" s="2029">
        <v>400</v>
      </c>
      <c r="F213" s="2031">
        <v>2496</v>
      </c>
      <c r="G213" s="1833">
        <f>E213*F213</f>
        <v>998400</v>
      </c>
      <c r="H213" s="1831">
        <f>E213*F213/1000000</f>
        <v>0.99839999999999995</v>
      </c>
      <c r="I213" s="1837"/>
      <c r="J213" s="2104">
        <f>H213</f>
        <v>0.99839999999999995</v>
      </c>
      <c r="K213" s="2104"/>
      <c r="L213" s="2105"/>
      <c r="M213" s="1832">
        <f>SUM(I213:L213)</f>
        <v>0.99839999999999995</v>
      </c>
      <c r="N213" s="2030" t="s">
        <v>3796</v>
      </c>
      <c r="O213" s="2030">
        <v>44659</v>
      </c>
      <c r="P213" s="2030">
        <v>44666</v>
      </c>
      <c r="Q213" s="2030">
        <v>44671</v>
      </c>
      <c r="R213" s="2029" t="s">
        <v>1151</v>
      </c>
      <c r="S213" s="2029">
        <v>60</v>
      </c>
      <c r="T213" s="2029" t="s">
        <v>3371</v>
      </c>
      <c r="U213" s="2024">
        <v>0.5</v>
      </c>
      <c r="V213" s="2102"/>
      <c r="W213" s="2029" t="s">
        <v>1094</v>
      </c>
      <c r="X213" s="2029"/>
      <c r="Y213" s="2029">
        <v>30</v>
      </c>
      <c r="Z213" s="2030" t="s">
        <v>1195</v>
      </c>
      <c r="AA213" s="1949" t="s">
        <v>1149</v>
      </c>
      <c r="AB213" s="1949" t="s">
        <v>1197</v>
      </c>
      <c r="AC213" s="2029" t="s">
        <v>1096</v>
      </c>
      <c r="AD213" s="2025" t="s">
        <v>1099</v>
      </c>
      <c r="AE213" s="2029"/>
      <c r="AF213" s="2026"/>
      <c r="AG213" s="2026" t="s">
        <v>1087</v>
      </c>
      <c r="AH213" s="1951"/>
      <c r="AI213" s="2047" t="str">
        <f>T213</f>
        <v>30390156H</v>
      </c>
      <c r="AJ213" s="2076" cm="1">
        <f t="array" ref="AJ213">SUM(MID(0&amp;AI213,LARGE(INDEX(ISNUMBER(--MID(AI213,ROW($1:$127),1))*ROW($1:$127),),ROW($1:$127))+1,1)*10^ROW($1:$127)/10)</f>
        <v>30390156</v>
      </c>
      <c r="AK213" s="1953" t="str">
        <f>VLOOKUP($AJ213,'Item Master Data'!$A:$F,3,FALSE)</f>
        <v>Q.PEAK DUO BLK ML G10+</v>
      </c>
      <c r="AL213" s="1494">
        <f>VLOOKUP($AJ213,'Item Master Data'!$A:$F,6,FALSE)</f>
        <v>400</v>
      </c>
      <c r="AM213" s="1494">
        <f>F213/AN213</f>
        <v>78</v>
      </c>
      <c r="AN213" s="1494">
        <f>VLOOKUP(AJ213,'Item Master Data'!$A:$G,7,FALSE)</f>
        <v>32</v>
      </c>
      <c r="AO213" s="1494">
        <f>E213-AL213</f>
        <v>0</v>
      </c>
    </row>
    <row r="214" spans="1:42" s="1494" customFormat="1" ht="15" customHeight="1">
      <c r="A214" s="1550" t="s">
        <v>2216</v>
      </c>
      <c r="B214" s="1949" t="s">
        <v>3844</v>
      </c>
      <c r="C214" s="2029" t="s">
        <v>1196</v>
      </c>
      <c r="D214" s="2029" t="s">
        <v>2220</v>
      </c>
      <c r="E214" s="2029">
        <v>400</v>
      </c>
      <c r="F214" s="2031">
        <v>1536</v>
      </c>
      <c r="G214" s="1833">
        <f>E214*F214</f>
        <v>614400</v>
      </c>
      <c r="H214" s="1831">
        <f>E214*F214/1000000</f>
        <v>0.61439999999999995</v>
      </c>
      <c r="I214" s="1837"/>
      <c r="J214" s="1818"/>
      <c r="K214" s="2104">
        <f t="shared" ref="K214" si="9">H214</f>
        <v>0.61439999999999995</v>
      </c>
      <c r="L214" s="2105"/>
      <c r="M214" s="1832">
        <f>SUM(I214:L214)</f>
        <v>0.61439999999999995</v>
      </c>
      <c r="N214" s="1954" t="s">
        <v>3464</v>
      </c>
      <c r="O214" s="2030">
        <v>44659</v>
      </c>
      <c r="P214" s="2030">
        <v>44673</v>
      </c>
      <c r="Q214" s="2030">
        <v>44678</v>
      </c>
      <c r="R214" s="2029" t="s">
        <v>1151</v>
      </c>
      <c r="S214" s="2029">
        <v>60</v>
      </c>
      <c r="T214" s="2029">
        <v>49405140</v>
      </c>
      <c r="U214" s="2024">
        <v>0.5</v>
      </c>
      <c r="V214" s="2102"/>
      <c r="W214" s="2029" t="s">
        <v>1094</v>
      </c>
      <c r="X214" s="2029"/>
      <c r="Y214" s="2029">
        <v>30</v>
      </c>
      <c r="Z214" s="2030" t="s">
        <v>1195</v>
      </c>
      <c r="AA214" s="1949" t="s">
        <v>1149</v>
      </c>
      <c r="AB214" s="1949" t="s">
        <v>1197</v>
      </c>
      <c r="AC214" s="2029" t="s">
        <v>1096</v>
      </c>
      <c r="AD214" s="1937" t="s">
        <v>3662</v>
      </c>
      <c r="AE214" s="2029"/>
      <c r="AF214" s="2026"/>
      <c r="AG214" s="2026" t="s">
        <v>1087</v>
      </c>
      <c r="AH214" s="1951"/>
      <c r="AI214" s="2047">
        <f>T214</f>
        <v>49405140</v>
      </c>
      <c r="AJ214" s="2076" cm="1">
        <f t="array" ref="AJ214">SUM(MID(0&amp;AI214,LARGE(INDEX(ISNUMBER(--MID(AI214,ROW($1:$127),1))*ROW($1:$127),),ROW($1:$127))+1,1)*10^ROW($1:$127)/10)</f>
        <v>49405140</v>
      </c>
      <c r="AK214" s="1953" t="str">
        <f>VLOOKUP($AJ214,'Item Master Data'!$A:$F,3,FALSE)</f>
        <v>Q.PEAK DUO BLK ML G10+</v>
      </c>
      <c r="AL214" s="1494">
        <f>VLOOKUP($AJ214,'Item Master Data'!$A:$F,6,FALSE)</f>
        <v>400</v>
      </c>
      <c r="AM214" s="1494">
        <f>F214/AN214</f>
        <v>48</v>
      </c>
      <c r="AN214" s="1494">
        <f>VLOOKUP(AJ214,'Item Master Data'!$A:$G,7,FALSE)</f>
        <v>32</v>
      </c>
      <c r="AO214" s="1494">
        <f>E214-AL214</f>
        <v>0</v>
      </c>
    </row>
    <row r="215" spans="1:42" s="1494" customFormat="1" ht="15" customHeight="1">
      <c r="A215" s="1550" t="s">
        <v>2216</v>
      </c>
      <c r="B215" s="2029" t="s">
        <v>3845</v>
      </c>
      <c r="C215" s="2029" t="s">
        <v>1196</v>
      </c>
      <c r="D215" s="2029" t="s">
        <v>3473</v>
      </c>
      <c r="E215" s="2029">
        <v>405</v>
      </c>
      <c r="F215" s="2031">
        <v>8320</v>
      </c>
      <c r="G215" s="1833">
        <f>E215*F215</f>
        <v>3369600</v>
      </c>
      <c r="H215" s="1831">
        <f>E215*F215/1000000</f>
        <v>3.3696000000000002</v>
      </c>
      <c r="I215" s="1837">
        <f>H215</f>
        <v>3.3696000000000002</v>
      </c>
      <c r="J215" s="2104"/>
      <c r="K215" s="2104"/>
      <c r="L215" s="2105"/>
      <c r="M215" s="1832">
        <f>SUM(I215:L215)</f>
        <v>3.3696000000000002</v>
      </c>
      <c r="N215" s="2030" t="s">
        <v>4282</v>
      </c>
      <c r="O215" s="2030">
        <v>44655</v>
      </c>
      <c r="P215" s="2030">
        <v>44665</v>
      </c>
      <c r="Q215" s="2030">
        <v>44670</v>
      </c>
      <c r="R215" s="2029" t="s">
        <v>1151</v>
      </c>
      <c r="S215" s="2029">
        <v>60</v>
      </c>
      <c r="T215" s="2029" t="s">
        <v>3847</v>
      </c>
      <c r="U215" s="2024">
        <v>0.52</v>
      </c>
      <c r="V215" s="2102"/>
      <c r="W215" s="2029" t="s">
        <v>1094</v>
      </c>
      <c r="X215" s="2029"/>
      <c r="Y215" s="2029">
        <v>30</v>
      </c>
      <c r="Z215" s="2133" t="s">
        <v>1195</v>
      </c>
      <c r="AA215" s="2029" t="s">
        <v>1149</v>
      </c>
      <c r="AB215" s="1949" t="s">
        <v>1197</v>
      </c>
      <c r="AC215" s="2029" t="s">
        <v>1096</v>
      </c>
      <c r="AD215" s="2029" t="s">
        <v>1099</v>
      </c>
      <c r="AE215" s="2029"/>
      <c r="AF215" s="2026"/>
      <c r="AG215" s="2026" t="s">
        <v>1087</v>
      </c>
      <c r="AH215" s="1951"/>
      <c r="AI215" s="2047" t="str">
        <f>T215</f>
        <v>30372157C</v>
      </c>
      <c r="AJ215" s="2076" cm="1">
        <f t="array" ref="AJ215">SUM(MID(0&amp;AI215,LARGE(INDEX(ISNUMBER(--MID(AI215,ROW($1:$127),1))*ROW($1:$127),),ROW($1:$127))+1,1)*10^ROW($1:$127)/10)</f>
        <v>30372157</v>
      </c>
      <c r="AK215" s="1953" t="str">
        <f>VLOOKUP($AJ215,'Item Master Data'!$A:$F,3,FALSE)</f>
        <v>Q.PEAK DUO ML G10.a+</v>
      </c>
      <c r="AL215" s="1494">
        <f>VLOOKUP($AJ215,'Item Master Data'!$A:$F,6,FALSE)</f>
        <v>405</v>
      </c>
      <c r="AM215" s="1494">
        <f>F215/AN215</f>
        <v>260</v>
      </c>
      <c r="AN215" s="1494">
        <f>VLOOKUP(AJ215,'Item Master Data'!$A:$G,7,FALSE)</f>
        <v>32</v>
      </c>
      <c r="AO215" s="1494">
        <f>E215-AL215</f>
        <v>0</v>
      </c>
    </row>
    <row r="216" spans="1:42" s="2020" customFormat="1" ht="14.25" customHeight="1">
      <c r="A216" s="1411" t="s">
        <v>2216</v>
      </c>
      <c r="B216" s="1907" t="s">
        <v>197</v>
      </c>
      <c r="C216" s="1908"/>
      <c r="D216" s="1908"/>
      <c r="E216" s="1908"/>
      <c r="F216" s="1826">
        <f>SUBTOTAL(9,F161:F215)</f>
        <v>96300</v>
      </c>
      <c r="G216" s="1826">
        <f>SUBTOTAL(9,G161:G215)</f>
        <v>38418920</v>
      </c>
      <c r="H216" s="1827">
        <f>SUBTOTAL(9,H161:H215)</f>
        <v>38.418920000000028</v>
      </c>
      <c r="I216" s="1827">
        <f>SUBTOTAL(9,I161:I215)</f>
        <v>13.324159999999999</v>
      </c>
      <c r="J216" s="1827">
        <f>SUBTOTAL(9,J161:J215)</f>
        <v>6.3430800000000005</v>
      </c>
      <c r="K216" s="1827">
        <f>SUBTOTAL(9,K161:K215)</f>
        <v>11.377599999999994</v>
      </c>
      <c r="L216" s="1827">
        <f>SUBTOTAL(9,L161:L215)</f>
        <v>7.3740800000000002</v>
      </c>
      <c r="M216" s="1827">
        <f>SUBTOTAL(9,M161:M215)</f>
        <v>38.418920000000028</v>
      </c>
      <c r="N216" s="1907" t="s">
        <v>2216</v>
      </c>
      <c r="O216" s="1908"/>
      <c r="P216" s="1908"/>
      <c r="Q216" s="1908"/>
      <c r="R216" s="1908"/>
      <c r="S216" s="1908"/>
      <c r="T216" s="1908"/>
      <c r="U216" s="1908"/>
      <c r="V216" s="1908"/>
      <c r="W216" s="1908"/>
      <c r="X216" s="1908"/>
      <c r="Y216" s="1908"/>
      <c r="Z216" s="1908"/>
      <c r="AA216" s="1908"/>
      <c r="AB216" s="1908"/>
      <c r="AC216" s="1908"/>
      <c r="AD216" s="1908"/>
      <c r="AE216" s="1908"/>
      <c r="AF216" s="1908"/>
      <c r="AG216" s="1908"/>
      <c r="AH216" s="1908"/>
      <c r="AI216" s="2047">
        <f>T216</f>
        <v>0</v>
      </c>
      <c r="AJ216" s="2076" cm="1">
        <f t="array" ref="AJ216">SUM(MID(0&amp;AI216,LARGE(INDEX(ISNUMBER(--MID(AI216,ROW($1:$127),1))*ROW($1:$127),),ROW($1:$127))+1,1)*10^ROW($1:$127)/10)</f>
        <v>0</v>
      </c>
      <c r="AK216" s="1953" t="e">
        <f>VLOOKUP($AJ216,'Item Master Data'!$A:$F,3,FALSE)</f>
        <v>#N/A</v>
      </c>
      <c r="AL216" s="1494" t="e">
        <f>VLOOKUP($AJ216,'Item Master Data'!$A:$F,6,FALSE)</f>
        <v>#N/A</v>
      </c>
      <c r="AM216" s="1494" t="e">
        <f>F216/AN216</f>
        <v>#N/A</v>
      </c>
      <c r="AN216" s="1494" t="e">
        <f>VLOOKUP(AJ216,'Item Master Data'!$A:$G,7,FALSE)</f>
        <v>#N/A</v>
      </c>
      <c r="AO216" s="1494" t="e">
        <f>E216-AL216</f>
        <v>#N/A</v>
      </c>
      <c r="AP216" s="1494"/>
    </row>
    <row r="217" spans="1:42" s="1494" customFormat="1" ht="15.75" customHeight="1">
      <c r="A217" s="1550" t="s">
        <v>2309</v>
      </c>
      <c r="B217" s="2236" t="s">
        <v>3889</v>
      </c>
      <c r="C217" s="2222" t="s">
        <v>1137</v>
      </c>
      <c r="D217" s="2029" t="s">
        <v>2229</v>
      </c>
      <c r="E217" s="2029">
        <v>475</v>
      </c>
      <c r="F217" s="2031">
        <v>580</v>
      </c>
      <c r="G217" s="1833">
        <f>E217*F217</f>
        <v>275500</v>
      </c>
      <c r="H217" s="1831">
        <f>E217*F217/1000000</f>
        <v>0.27550000000000002</v>
      </c>
      <c r="I217" s="1837">
        <f>H217</f>
        <v>0.27550000000000002</v>
      </c>
      <c r="J217" s="2104"/>
      <c r="K217" s="2104"/>
      <c r="L217" s="2105"/>
      <c r="M217" s="1832">
        <f>SUM(I217:L217)</f>
        <v>0.27550000000000002</v>
      </c>
      <c r="N217" s="2021">
        <v>44652</v>
      </c>
      <c r="O217" s="2030">
        <v>44636</v>
      </c>
      <c r="P217" s="2030">
        <v>44644</v>
      </c>
      <c r="Q217" s="2030">
        <v>44650</v>
      </c>
      <c r="R217" s="2029" t="s">
        <v>304</v>
      </c>
      <c r="S217" s="2029">
        <v>72</v>
      </c>
      <c r="T217" s="2029">
        <v>49302155</v>
      </c>
      <c r="U217" s="2024">
        <v>0.47499999999999998</v>
      </c>
      <c r="V217" s="2029" t="s">
        <v>3998</v>
      </c>
      <c r="W217" s="2029" t="s">
        <v>1094</v>
      </c>
      <c r="X217" s="2029"/>
      <c r="Y217" s="1949" t="s">
        <v>1138</v>
      </c>
      <c r="Z217" s="2029" t="s">
        <v>2516</v>
      </c>
      <c r="AA217" s="2027" t="s">
        <v>1139</v>
      </c>
      <c r="AB217" s="2029">
        <v>84115</v>
      </c>
      <c r="AC217" s="2029" t="s">
        <v>1096</v>
      </c>
      <c r="AD217" s="1937" t="s">
        <v>3662</v>
      </c>
      <c r="AE217" s="2029"/>
      <c r="AF217" s="1951" t="s">
        <v>1098</v>
      </c>
      <c r="AG217" s="1951" t="s">
        <v>1087</v>
      </c>
      <c r="AH217" s="1951"/>
      <c r="AI217" s="2047">
        <f>T217</f>
        <v>49302155</v>
      </c>
      <c r="AJ217" s="2076" cm="1">
        <f t="array" ref="AJ217">SUM(MID(0&amp;AI217,LARGE(INDEX(ISNUMBER(--MID(AI217,ROW($1:$127),1))*ROW($1:$127),),ROW($1:$127))+1,1)*10^ROW($1:$127)/10)</f>
        <v>49302155</v>
      </c>
      <c r="AK217" s="1953" t="str">
        <f>VLOOKUP($AJ217,'Item Master Data'!$A:$F,3,FALSE)</f>
        <v>Q.PEAK DUO XL G10</v>
      </c>
      <c r="AL217" s="1494">
        <f>VLOOKUP($AJ217,'Item Master Data'!$A:$F,6,FALSE)</f>
        <v>475</v>
      </c>
      <c r="AM217" s="1494">
        <f>F217/AN217</f>
        <v>20</v>
      </c>
      <c r="AN217" s="1494">
        <f>VLOOKUP(AJ217,'Item Master Data'!$A:$G,7,FALSE)</f>
        <v>29</v>
      </c>
      <c r="AO217" s="1494">
        <f>E217-AL217</f>
        <v>0</v>
      </c>
    </row>
    <row r="218" spans="1:42" s="1494" customFormat="1" ht="15" customHeight="1">
      <c r="A218" s="1872" t="s">
        <v>2309</v>
      </c>
      <c r="B218" s="1949" t="s">
        <v>3890</v>
      </c>
      <c r="C218" s="2029" t="s">
        <v>1137</v>
      </c>
      <c r="D218" s="2029" t="s">
        <v>2220</v>
      </c>
      <c r="E218" s="2029">
        <v>400</v>
      </c>
      <c r="F218" s="2031">
        <v>768</v>
      </c>
      <c r="G218" s="1833">
        <f>F218*E218</f>
        <v>307200</v>
      </c>
      <c r="H218" s="1831">
        <f>E218*F218/1000000</f>
        <v>0.30719999999999997</v>
      </c>
      <c r="I218" s="1837">
        <f>H218</f>
        <v>0.30719999999999997</v>
      </c>
      <c r="J218" s="2104"/>
      <c r="K218" s="2104"/>
      <c r="L218" s="2105"/>
      <c r="M218" s="1832">
        <f>SUM(I218:L218)</f>
        <v>0.30719999999999997</v>
      </c>
      <c r="N218" s="2030">
        <v>44659</v>
      </c>
      <c r="O218" s="2030">
        <v>44601</v>
      </c>
      <c r="P218" s="2030">
        <v>44658</v>
      </c>
      <c r="Q218" s="2030">
        <v>44659</v>
      </c>
      <c r="R218" s="2029" t="s">
        <v>304</v>
      </c>
      <c r="S218" s="2029">
        <v>60</v>
      </c>
      <c r="T218" s="2029">
        <v>49405140</v>
      </c>
      <c r="U218" s="2024">
        <v>0.55000000000000004</v>
      </c>
      <c r="V218" s="2029" t="s">
        <v>3999</v>
      </c>
      <c r="W218" s="2029" t="s">
        <v>1094</v>
      </c>
      <c r="X218" s="2029"/>
      <c r="Y218" s="1949" t="s">
        <v>1138</v>
      </c>
      <c r="Z218" s="2029" t="s">
        <v>3982</v>
      </c>
      <c r="AA218" s="2027" t="s">
        <v>1148</v>
      </c>
      <c r="AB218" s="2029">
        <v>2203</v>
      </c>
      <c r="AC218" s="2029" t="s">
        <v>1096</v>
      </c>
      <c r="AD218" s="1937" t="s">
        <v>3662</v>
      </c>
      <c r="AE218" s="2029"/>
      <c r="AF218" s="1951"/>
      <c r="AG218" s="1951" t="s">
        <v>1087</v>
      </c>
      <c r="AH218" s="2029"/>
      <c r="AI218" s="2047">
        <f>T218</f>
        <v>49405140</v>
      </c>
      <c r="AJ218" s="2076" cm="1">
        <f t="array" ref="AJ218">SUM(MID(0&amp;AI218,LARGE(INDEX(ISNUMBER(--MID(AI218,ROW($1:$127),1))*ROW($1:$127),),ROW($1:$127))+1,1)*10^ROW($1:$127)/10)</f>
        <v>49405140</v>
      </c>
      <c r="AK218" s="1953" t="str">
        <f>VLOOKUP($AJ218,'Item Master Data'!$A:$F,3,FALSE)</f>
        <v>Q.PEAK DUO BLK ML G10+</v>
      </c>
      <c r="AL218" s="1494">
        <f>VLOOKUP($AJ218,'Item Master Data'!$A:$F,6,FALSE)</f>
        <v>400</v>
      </c>
      <c r="AM218" s="1494">
        <f>F218/AN218</f>
        <v>24</v>
      </c>
      <c r="AN218" s="1494">
        <f>VLOOKUP(AJ218,'Item Master Data'!$A:$G,7,FALSE)</f>
        <v>32</v>
      </c>
      <c r="AO218" s="1494">
        <f>E218-AL218</f>
        <v>0</v>
      </c>
    </row>
    <row r="219" spans="1:42" s="1494" customFormat="1" ht="15.75" customHeight="1">
      <c r="A219" s="1872" t="s">
        <v>2309</v>
      </c>
      <c r="B219" s="1949" t="s">
        <v>3891</v>
      </c>
      <c r="C219" s="2029" t="s">
        <v>1137</v>
      </c>
      <c r="D219" s="2029" t="s">
        <v>2503</v>
      </c>
      <c r="E219" s="2029">
        <v>360</v>
      </c>
      <c r="F219" s="2031">
        <v>1152</v>
      </c>
      <c r="G219" s="1833">
        <f>F219*E219</f>
        <v>414720</v>
      </c>
      <c r="H219" s="1831">
        <f>E219*F219/1000000</f>
        <v>0.41471999999999998</v>
      </c>
      <c r="I219" s="1837"/>
      <c r="J219" s="2104"/>
      <c r="K219" s="2104">
        <f>H219</f>
        <v>0.41471999999999998</v>
      </c>
      <c r="L219" s="2105"/>
      <c r="M219" s="1832">
        <f>SUM(I219:L219)</f>
        <v>0.41471999999999998</v>
      </c>
      <c r="N219" s="1954" t="s">
        <v>3464</v>
      </c>
      <c r="O219" s="2100" t="s">
        <v>4314</v>
      </c>
      <c r="P219" s="2030">
        <v>44673</v>
      </c>
      <c r="Q219" s="2030">
        <v>44676</v>
      </c>
      <c r="R219" s="2029" t="s">
        <v>304</v>
      </c>
      <c r="S219" s="2029">
        <v>60</v>
      </c>
      <c r="T219" s="2029">
        <v>49203132</v>
      </c>
      <c r="U219" s="2024">
        <v>0.53</v>
      </c>
      <c r="V219" s="2029"/>
      <c r="W219" s="2029" t="s">
        <v>1094</v>
      </c>
      <c r="X219" s="2029"/>
      <c r="Y219" s="1949" t="s">
        <v>1138</v>
      </c>
      <c r="Z219" s="2029" t="s">
        <v>4114</v>
      </c>
      <c r="AA219" s="2027" t="s">
        <v>2305</v>
      </c>
      <c r="AB219" s="2027">
        <v>1406</v>
      </c>
      <c r="AC219" s="2029" t="s">
        <v>1096</v>
      </c>
      <c r="AD219" s="1937" t="s">
        <v>3662</v>
      </c>
      <c r="AE219" s="2029"/>
      <c r="AF219" s="1951"/>
      <c r="AG219" s="1951" t="s">
        <v>1087</v>
      </c>
      <c r="AH219" s="2029"/>
      <c r="AI219" s="2047">
        <f>T219</f>
        <v>49203132</v>
      </c>
      <c r="AJ219" s="2076" cm="1">
        <f t="array" ref="AJ219">SUM(MID(0&amp;AI219,LARGE(INDEX(ISNUMBER(--MID(AI219,ROW($1:$127),1))*ROW($1:$127),),ROW($1:$127))+1,1)*10^ROW($1:$127)/10)</f>
        <v>49203132</v>
      </c>
      <c r="AK219" s="1953" t="str">
        <f>VLOOKUP($AJ219,'Item Master Data'!$A:$F,3,FALSE)</f>
        <v>Q.PEAK DUO BLK G10+</v>
      </c>
      <c r="AL219" s="1494">
        <f>VLOOKUP($AJ219,'Item Master Data'!$A:$F,6,FALSE)</f>
        <v>360</v>
      </c>
      <c r="AM219" s="1494">
        <f>F219/AN219</f>
        <v>36</v>
      </c>
      <c r="AN219" s="1494">
        <f>VLOOKUP(AJ219,'Item Master Data'!$A:$G,7,FALSE)</f>
        <v>32</v>
      </c>
      <c r="AO219" s="1494">
        <f>E219-AL219</f>
        <v>0</v>
      </c>
    </row>
    <row r="220" spans="1:42" s="1494" customFormat="1" ht="15" customHeight="1">
      <c r="A220" s="1872" t="s">
        <v>2309</v>
      </c>
      <c r="B220" s="1949" t="s">
        <v>3892</v>
      </c>
      <c r="C220" s="2029" t="s">
        <v>1137</v>
      </c>
      <c r="D220" s="2029" t="s">
        <v>3340</v>
      </c>
      <c r="E220" s="2029">
        <v>475</v>
      </c>
      <c r="F220" s="2031">
        <v>290</v>
      </c>
      <c r="G220" s="1833">
        <f>F220*E220</f>
        <v>137750</v>
      </c>
      <c r="H220" s="1831">
        <f>E220*F220/1000000</f>
        <v>0.13775000000000001</v>
      </c>
      <c r="I220" s="1837">
        <f>H220</f>
        <v>0.13775000000000001</v>
      </c>
      <c r="J220" s="1818"/>
      <c r="K220" s="2104"/>
      <c r="L220" s="2105"/>
      <c r="M220" s="1832">
        <f>SUM(I220:L220)</f>
        <v>0.13775000000000001</v>
      </c>
      <c r="N220" s="2030">
        <v>44662</v>
      </c>
      <c r="O220" s="2030">
        <v>44657</v>
      </c>
      <c r="P220" s="2030">
        <v>44659</v>
      </c>
      <c r="Q220" s="2030">
        <v>44662</v>
      </c>
      <c r="R220" s="2029" t="s">
        <v>304</v>
      </c>
      <c r="S220" s="2029">
        <v>72</v>
      </c>
      <c r="T220" s="2029" t="s">
        <v>3979</v>
      </c>
      <c r="U220" s="2024">
        <v>0.47499999999999998</v>
      </c>
      <c r="V220" s="2029" t="s">
        <v>4000</v>
      </c>
      <c r="W220" s="2029" t="s">
        <v>1094</v>
      </c>
      <c r="X220" s="2029">
        <v>100</v>
      </c>
      <c r="Y220" s="1949" t="s">
        <v>1140</v>
      </c>
      <c r="Z220" s="2029" t="s">
        <v>2214</v>
      </c>
      <c r="AA220" s="2027" t="s">
        <v>2215</v>
      </c>
      <c r="AB220" s="2029">
        <v>25704</v>
      </c>
      <c r="AC220" s="2029" t="s">
        <v>1096</v>
      </c>
      <c r="AD220" s="2029" t="s">
        <v>1113</v>
      </c>
      <c r="AE220" s="2029"/>
      <c r="AF220" s="1951"/>
      <c r="AG220" s="1951" t="s">
        <v>1087</v>
      </c>
      <c r="AH220" s="2029"/>
      <c r="AI220" s="2047" t="str">
        <f>T220</f>
        <v>30397371F</v>
      </c>
      <c r="AJ220" s="2076" cm="1">
        <f t="array" ref="AJ220">SUM(MID(0&amp;AI220,LARGE(INDEX(ISNUMBER(--MID(AI220,ROW($1:$127),1))*ROW($1:$127),),ROW($1:$127))+1,1)*10^ROW($1:$127)/10)</f>
        <v>30397371</v>
      </c>
      <c r="AK220" s="1953" t="str">
        <f>VLOOKUP($AJ220,'Item Master Data'!$A:$F,3,FALSE)</f>
        <v xml:space="preserve">Q.PEAK DUO XL G10 </v>
      </c>
      <c r="AL220" s="1494">
        <f>VLOOKUP($AJ220,'Item Master Data'!$A:$F,6,FALSE)</f>
        <v>475</v>
      </c>
      <c r="AM220" s="1494">
        <f>F220/AN220</f>
        <v>10</v>
      </c>
      <c r="AN220" s="1494">
        <f>VLOOKUP(AJ220,'Item Master Data'!$A:$G,7,FALSE)</f>
        <v>29</v>
      </c>
      <c r="AO220" s="1494">
        <f>E220-AL220</f>
        <v>0</v>
      </c>
    </row>
    <row r="221" spans="1:42" s="1494" customFormat="1" ht="15" customHeight="1">
      <c r="A221" s="1872" t="s">
        <v>2309</v>
      </c>
      <c r="B221" s="1949" t="s">
        <v>3893</v>
      </c>
      <c r="C221" s="2029" t="s">
        <v>2268</v>
      </c>
      <c r="D221" s="2029" t="s">
        <v>2220</v>
      </c>
      <c r="E221" s="2029">
        <v>400</v>
      </c>
      <c r="F221" s="2031">
        <v>1664</v>
      </c>
      <c r="G221" s="1833">
        <f>F221*E221</f>
        <v>665600</v>
      </c>
      <c r="H221" s="1831">
        <f>E221*F221/1000000</f>
        <v>0.66559999999999997</v>
      </c>
      <c r="I221" s="1837"/>
      <c r="J221" s="1818">
        <f>H221</f>
        <v>0.66559999999999997</v>
      </c>
      <c r="K221" s="2104"/>
      <c r="L221" s="2105"/>
      <c r="M221" s="1832">
        <f>SUM(I221:L221)</f>
        <v>0.66559999999999997</v>
      </c>
      <c r="N221" s="2021" t="s">
        <v>3796</v>
      </c>
      <c r="O221" s="2030">
        <v>44664</v>
      </c>
      <c r="P221" s="2030">
        <v>44673</v>
      </c>
      <c r="Q221" s="2030">
        <v>44676</v>
      </c>
      <c r="R221" s="2029" t="s">
        <v>304</v>
      </c>
      <c r="S221" s="2029">
        <v>60</v>
      </c>
      <c r="T221" s="2029" t="s">
        <v>3371</v>
      </c>
      <c r="U221" s="2024">
        <v>0.55000000000000004</v>
      </c>
      <c r="V221" s="2029" t="s">
        <v>4001</v>
      </c>
      <c r="W221" s="2029" t="s">
        <v>1103</v>
      </c>
      <c r="X221" s="2029"/>
      <c r="Y221" s="1949" t="s">
        <v>2208</v>
      </c>
      <c r="Z221" s="2029" t="s">
        <v>1223</v>
      </c>
      <c r="AA221" s="2027" t="s">
        <v>1095</v>
      </c>
      <c r="AB221" s="2029">
        <v>78744</v>
      </c>
      <c r="AC221" s="2029" t="s">
        <v>1096</v>
      </c>
      <c r="AD221" s="2025" t="s">
        <v>1099</v>
      </c>
      <c r="AE221" s="2029"/>
      <c r="AF221" s="1951"/>
      <c r="AG221" s="1951" t="s">
        <v>1087</v>
      </c>
      <c r="AH221" s="2029"/>
      <c r="AI221" s="2047" t="str">
        <f>T221</f>
        <v>30390156H</v>
      </c>
      <c r="AJ221" s="2076" cm="1">
        <f t="array" ref="AJ221">SUM(MID(0&amp;AI221,LARGE(INDEX(ISNUMBER(--MID(AI221,ROW($1:$127),1))*ROW($1:$127),),ROW($1:$127))+1,1)*10^ROW($1:$127)/10)</f>
        <v>30390156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>F221/AN221</f>
        <v>52</v>
      </c>
      <c r="AN221" s="1494">
        <f>VLOOKUP(AJ221,'Item Master Data'!$A:$G,7,FALSE)</f>
        <v>32</v>
      </c>
      <c r="AO221" s="1494">
        <f>E221-AL221</f>
        <v>0</v>
      </c>
    </row>
    <row r="222" spans="1:42" s="1494" customFormat="1" ht="15" customHeight="1">
      <c r="A222" s="1872" t="s">
        <v>2309</v>
      </c>
      <c r="B222" s="1949" t="s">
        <v>3894</v>
      </c>
      <c r="C222" s="2029" t="s">
        <v>3895</v>
      </c>
      <c r="D222" s="2029" t="s">
        <v>3978</v>
      </c>
      <c r="E222" s="2029">
        <v>475</v>
      </c>
      <c r="F222" s="2031">
        <v>290</v>
      </c>
      <c r="G222" s="1833"/>
      <c r="H222" s="1831"/>
      <c r="I222" s="1837"/>
      <c r="J222" s="2104"/>
      <c r="K222" s="2104"/>
      <c r="L222" s="2105">
        <f>H222</f>
        <v>0</v>
      </c>
      <c r="M222" s="1832">
        <f>SUM(I222:L222)</f>
        <v>0</v>
      </c>
      <c r="N222" s="2021" t="s">
        <v>4289</v>
      </c>
      <c r="O222" s="2030"/>
      <c r="P222" s="2030"/>
      <c r="Q222" s="2030"/>
      <c r="R222" s="2029" t="s">
        <v>304</v>
      </c>
      <c r="S222" s="2029">
        <v>72</v>
      </c>
      <c r="T222" s="2029" t="s">
        <v>3176</v>
      </c>
      <c r="U222" s="2024">
        <v>0.47</v>
      </c>
      <c r="V222" s="2029"/>
      <c r="W222" s="2029" t="s">
        <v>1103</v>
      </c>
      <c r="X222" s="2029"/>
      <c r="Y222" s="1949" t="s">
        <v>2208</v>
      </c>
      <c r="Z222" s="2029" t="s">
        <v>3235</v>
      </c>
      <c r="AA222" s="2027" t="s">
        <v>1148</v>
      </c>
      <c r="AB222" s="2029">
        <v>23222</v>
      </c>
      <c r="AC222" s="2029" t="s">
        <v>1096</v>
      </c>
      <c r="AD222" s="2029" t="s">
        <v>1113</v>
      </c>
      <c r="AE222" s="2029"/>
      <c r="AF222" s="1951"/>
      <c r="AG222" s="1951" t="s">
        <v>1087</v>
      </c>
      <c r="AH222" s="2029"/>
      <c r="AI222" s="2047" t="str">
        <f>T222</f>
        <v>12005833C</v>
      </c>
      <c r="AJ222" s="2076" cm="1">
        <f t="array" ref="AJ222">SUM(MID(0&amp;AI222,LARGE(INDEX(ISNUMBER(--MID(AI222,ROW($1:$127),1))*ROW($1:$127),),ROW($1:$127))+1,1)*10^ROW($1:$127)/10)</f>
        <v>12005833</v>
      </c>
      <c r="AK222" s="1953" t="str">
        <f>VLOOKUP($AJ222,'Item Master Data'!$A:$F,3,FALSE)</f>
        <v>Q.PEAK DUO XL G10 BFG</v>
      </c>
      <c r="AL222" s="1494">
        <f>VLOOKUP($AJ222,'Item Master Data'!$A:$F,6,FALSE)</f>
        <v>475</v>
      </c>
      <c r="AM222" s="1494" t="e">
        <f>F222/AN222</f>
        <v>#VALUE!</v>
      </c>
      <c r="AN222" s="1494" t="str">
        <f>VLOOKUP(AJ222,'Item Master Data'!$A:$G,7,FALSE)</f>
        <v> 30</v>
      </c>
      <c r="AO222" s="1494">
        <f>E222-AL222</f>
        <v>0</v>
      </c>
    </row>
    <row r="223" spans="1:42" s="1494" customFormat="1" ht="15" customHeight="1">
      <c r="A223" s="1872" t="s">
        <v>2309</v>
      </c>
      <c r="B223" s="1949" t="s">
        <v>3897</v>
      </c>
      <c r="C223" s="2029" t="s">
        <v>2269</v>
      </c>
      <c r="D223" s="2029" t="s">
        <v>2220</v>
      </c>
      <c r="E223" s="2029">
        <v>400</v>
      </c>
      <c r="F223" s="2031">
        <v>768</v>
      </c>
      <c r="G223" s="1833">
        <f>F223*E223</f>
        <v>307200</v>
      </c>
      <c r="H223" s="1831">
        <f>E223*F223/1000000</f>
        <v>0.30719999999999997</v>
      </c>
      <c r="I223" s="1837">
        <f>H223</f>
        <v>0.30719999999999997</v>
      </c>
      <c r="J223" s="2104"/>
      <c r="K223" s="2104"/>
      <c r="L223" s="2105"/>
      <c r="M223" s="1832">
        <f>SUM(I223:L223)</f>
        <v>0.30719999999999997</v>
      </c>
      <c r="N223" s="2030">
        <v>44670</v>
      </c>
      <c r="O223" s="2030">
        <v>44629</v>
      </c>
      <c r="P223" s="2030">
        <v>44670</v>
      </c>
      <c r="Q223" s="2030">
        <v>44672</v>
      </c>
      <c r="R223" s="2029" t="s">
        <v>304</v>
      </c>
      <c r="S223" s="2029">
        <v>60</v>
      </c>
      <c r="T223" s="2029">
        <v>49405140</v>
      </c>
      <c r="U223" s="2024">
        <v>0.55000000000000004</v>
      </c>
      <c r="V223" s="2029" t="s">
        <v>4001</v>
      </c>
      <c r="W223" s="2029" t="s">
        <v>1103</v>
      </c>
      <c r="X223" s="2029"/>
      <c r="Y223" s="1949" t="s">
        <v>2208</v>
      </c>
      <c r="Z223" s="2029" t="s">
        <v>2239</v>
      </c>
      <c r="AA223" s="2027" t="s">
        <v>1095</v>
      </c>
      <c r="AB223" s="2029">
        <v>75238</v>
      </c>
      <c r="AC223" s="2029" t="s">
        <v>1096</v>
      </c>
      <c r="AD223" s="1937" t="s">
        <v>3662</v>
      </c>
      <c r="AE223" s="2029"/>
      <c r="AF223" s="1951"/>
      <c r="AG223" s="1951" t="s">
        <v>1087</v>
      </c>
      <c r="AH223" s="2029"/>
      <c r="AI223" s="2047">
        <f>T223</f>
        <v>49405140</v>
      </c>
      <c r="AJ223" s="2076" cm="1">
        <f t="array" ref="AJ223">SUM(MID(0&amp;AI223,LARGE(INDEX(ISNUMBER(--MID(AI223,ROW($1:$127),1))*ROW($1:$127),),ROW($1:$127))+1,1)*10^ROW($1:$127)/10)</f>
        <v>49405140</v>
      </c>
      <c r="AK223" s="1953" t="str">
        <f>VLOOKUP($AJ223,'Item Master Data'!$A:$F,3,FALSE)</f>
        <v>Q.PEAK DUO BLK ML G10+</v>
      </c>
      <c r="AL223" s="1494">
        <f>VLOOKUP($AJ223,'Item Master Data'!$A:$F,6,FALSE)</f>
        <v>400</v>
      </c>
      <c r="AM223" s="1494">
        <f>F223/AN223</f>
        <v>24</v>
      </c>
      <c r="AN223" s="1494">
        <f>VLOOKUP(AJ223,'Item Master Data'!$A:$G,7,FALSE)</f>
        <v>32</v>
      </c>
      <c r="AO223" s="1494">
        <f>E223-AL223</f>
        <v>0</v>
      </c>
    </row>
    <row r="224" spans="1:42" s="1494" customFormat="1" ht="15" customHeight="1">
      <c r="A224" s="1872" t="s">
        <v>2309</v>
      </c>
      <c r="B224" s="1949" t="s">
        <v>3898</v>
      </c>
      <c r="C224" s="2029" t="s">
        <v>2269</v>
      </c>
      <c r="D224" s="2029" t="s">
        <v>2220</v>
      </c>
      <c r="E224" s="2029">
        <v>400</v>
      </c>
      <c r="F224" s="2031">
        <v>3072</v>
      </c>
      <c r="G224" s="1833">
        <f>F224*E224</f>
        <v>1228800</v>
      </c>
      <c r="H224" s="1831">
        <f>E224*F224/1000000</f>
        <v>1.2287999999999999</v>
      </c>
      <c r="I224" s="1837"/>
      <c r="J224" s="2104"/>
      <c r="K224" s="2104">
        <f>H224</f>
        <v>1.2287999999999999</v>
      </c>
      <c r="L224" s="2105"/>
      <c r="M224" s="1832">
        <f>SUM(I224:L224)</f>
        <v>1.2287999999999999</v>
      </c>
      <c r="N224" s="2112" t="s">
        <v>3376</v>
      </c>
      <c r="O224" s="2030">
        <v>44664</v>
      </c>
      <c r="P224" s="2030"/>
      <c r="Q224" s="2030"/>
      <c r="R224" s="2029" t="s">
        <v>304</v>
      </c>
      <c r="S224" s="2029">
        <v>60</v>
      </c>
      <c r="T224" s="2029" t="s">
        <v>3269</v>
      </c>
      <c r="U224" s="2024">
        <v>0.55000000000000004</v>
      </c>
      <c r="V224" s="2029" t="s">
        <v>4001</v>
      </c>
      <c r="W224" s="2029" t="s">
        <v>1103</v>
      </c>
      <c r="X224" s="2029"/>
      <c r="Y224" s="1949" t="s">
        <v>2208</v>
      </c>
      <c r="Z224" s="2029" t="s">
        <v>3521</v>
      </c>
      <c r="AA224" s="2027" t="s">
        <v>1095</v>
      </c>
      <c r="AB224" s="2029">
        <v>76011</v>
      </c>
      <c r="AC224" s="2029" t="s">
        <v>1096</v>
      </c>
      <c r="AD224" s="2025" t="s">
        <v>1099</v>
      </c>
      <c r="AE224" s="2029"/>
      <c r="AF224" s="1951"/>
      <c r="AG224" s="1951" t="s">
        <v>1087</v>
      </c>
      <c r="AH224" s="2029"/>
      <c r="AI224" s="2047" t="str">
        <f>T224</f>
        <v>30390456H</v>
      </c>
      <c r="AJ224" s="2076" cm="1">
        <f t="array" ref="AJ224">SUM(MID(0&amp;AI224,LARGE(INDEX(ISNUMBER(--MID(AI224,ROW($1:$127),1))*ROW($1:$127),),ROW($1:$127))+1,1)*10^ROW($1:$127)/10)</f>
        <v>30390456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>F224/AN224</f>
        <v>96</v>
      </c>
      <c r="AN224" s="1494">
        <f>VLOOKUP(AJ224,'Item Master Data'!$A:$G,7,FALSE)</f>
        <v>32</v>
      </c>
      <c r="AO224" s="1494">
        <f>E224-AL224</f>
        <v>0</v>
      </c>
    </row>
    <row r="225" spans="1:41" s="1494" customFormat="1" ht="15" customHeight="1">
      <c r="A225" s="1872" t="s">
        <v>2309</v>
      </c>
      <c r="B225" s="1949" t="s">
        <v>3899</v>
      </c>
      <c r="C225" s="2029" t="s">
        <v>205</v>
      </c>
      <c r="D225" s="2029" t="s">
        <v>2220</v>
      </c>
      <c r="E225" s="2029">
        <v>400</v>
      </c>
      <c r="F225" s="2031">
        <v>768</v>
      </c>
      <c r="G225" s="1833">
        <f>F225*E225</f>
        <v>307200</v>
      </c>
      <c r="H225" s="1831">
        <f>E225*F225/1000000</f>
        <v>0.30719999999999997</v>
      </c>
      <c r="I225" s="1837">
        <f>H225</f>
        <v>0.30719999999999997</v>
      </c>
      <c r="J225" s="2104"/>
      <c r="K225" s="2104"/>
      <c r="L225" s="2105"/>
      <c r="M225" s="1832">
        <f>SUM(I225:L225)</f>
        <v>0.30719999999999997</v>
      </c>
      <c r="N225" s="2030">
        <v>44652</v>
      </c>
      <c r="O225" s="2030">
        <v>44650</v>
      </c>
      <c r="P225" s="2030">
        <v>44652</v>
      </c>
      <c r="Q225" s="2030">
        <v>44655</v>
      </c>
      <c r="R225" s="2029" t="s">
        <v>304</v>
      </c>
      <c r="S225" s="2029">
        <v>60</v>
      </c>
      <c r="T225" s="2029" t="s">
        <v>3371</v>
      </c>
      <c r="U225" s="2024">
        <v>0.55000000000000004</v>
      </c>
      <c r="V225" s="2029" t="s">
        <v>4001</v>
      </c>
      <c r="W225" s="2029" t="s">
        <v>1103</v>
      </c>
      <c r="X225" s="2029"/>
      <c r="Y225" s="1949" t="s">
        <v>2208</v>
      </c>
      <c r="Z225" s="2029" t="s">
        <v>2267</v>
      </c>
      <c r="AA225" s="2027" t="s">
        <v>1141</v>
      </c>
      <c r="AB225" s="2029">
        <v>80223</v>
      </c>
      <c r="AC225" s="2029" t="s">
        <v>1096</v>
      </c>
      <c r="AD225" s="2025" t="s">
        <v>1099</v>
      </c>
      <c r="AE225" s="2029"/>
      <c r="AF225" s="1951"/>
      <c r="AG225" s="1951" t="s">
        <v>1087</v>
      </c>
      <c r="AH225" s="2029"/>
      <c r="AI225" s="2047" t="str">
        <f>T225</f>
        <v>30390156H</v>
      </c>
      <c r="AJ225" s="2076" cm="1">
        <f t="array" ref="AJ225">SUM(MID(0&amp;AI225,LARGE(INDEX(ISNUMBER(--MID(AI225,ROW($1:$127),1))*ROW($1:$127),),ROW($1:$127))+1,1)*10^ROW($1:$127)/10)</f>
        <v>30390156</v>
      </c>
      <c r="AK225" s="1953" t="str">
        <f>VLOOKUP($AJ225,'Item Master Data'!$A:$F,3,FALSE)</f>
        <v>Q.PEAK DUO BLK ML G10+</v>
      </c>
      <c r="AL225" s="1494">
        <f>VLOOKUP($AJ225,'Item Master Data'!$A:$F,6,FALSE)</f>
        <v>400</v>
      </c>
      <c r="AM225" s="1494">
        <f>F225/AN225</f>
        <v>24</v>
      </c>
      <c r="AN225" s="1494">
        <f>VLOOKUP(AJ225,'Item Master Data'!$A:$G,7,FALSE)</f>
        <v>32</v>
      </c>
      <c r="AO225" s="1494">
        <f>E225-AL225</f>
        <v>0</v>
      </c>
    </row>
    <row r="226" spans="1:41" s="1494" customFormat="1" ht="15" customHeight="1">
      <c r="A226" s="1872" t="s">
        <v>2309</v>
      </c>
      <c r="B226" s="1949" t="s">
        <v>3900</v>
      </c>
      <c r="C226" s="2029" t="s">
        <v>205</v>
      </c>
      <c r="D226" s="2029" t="s">
        <v>2220</v>
      </c>
      <c r="E226" s="2029">
        <v>400</v>
      </c>
      <c r="F226" s="2031">
        <v>768</v>
      </c>
      <c r="G226" s="1833">
        <f>F226*E226</f>
        <v>307200</v>
      </c>
      <c r="H226" s="1831">
        <f>E226*F226/1000000</f>
        <v>0.30719999999999997</v>
      </c>
      <c r="I226" s="1837">
        <f>H226</f>
        <v>0.30719999999999997</v>
      </c>
      <c r="J226" s="2104"/>
      <c r="K226" s="2104"/>
      <c r="L226" s="2105"/>
      <c r="M226" s="1832">
        <f>SUM(I226:L226)</f>
        <v>0.30719999999999997</v>
      </c>
      <c r="N226" s="2030">
        <v>44671</v>
      </c>
      <c r="O226" s="2030">
        <v>44664</v>
      </c>
      <c r="P226" s="2030">
        <v>44671</v>
      </c>
      <c r="Q226" s="2030">
        <v>44672</v>
      </c>
      <c r="R226" s="2029" t="s">
        <v>304</v>
      </c>
      <c r="S226" s="2029">
        <v>60</v>
      </c>
      <c r="T226" s="2029" t="s">
        <v>3371</v>
      </c>
      <c r="U226" s="2024">
        <v>0.55000000000000004</v>
      </c>
      <c r="V226" s="2029"/>
      <c r="W226" s="2029" t="s">
        <v>1103</v>
      </c>
      <c r="X226" s="2029"/>
      <c r="Y226" s="1949" t="s">
        <v>2208</v>
      </c>
      <c r="Z226" s="2029" t="s">
        <v>2267</v>
      </c>
      <c r="AA226" s="2027" t="s">
        <v>1141</v>
      </c>
      <c r="AB226" s="2029">
        <v>80223</v>
      </c>
      <c r="AC226" s="2029" t="s">
        <v>1096</v>
      </c>
      <c r="AD226" s="2029" t="s">
        <v>1099</v>
      </c>
      <c r="AE226" s="2029"/>
      <c r="AF226" s="1951"/>
      <c r="AG226" s="1951" t="s">
        <v>1087</v>
      </c>
      <c r="AH226" s="2029"/>
      <c r="AI226" s="2047" t="str">
        <f>T226</f>
        <v>30390156H</v>
      </c>
      <c r="AJ226" s="2076" cm="1">
        <f t="array" ref="AJ226">SUM(MID(0&amp;AI226,LARGE(INDEX(ISNUMBER(--MID(AI226,ROW($1:$127),1))*ROW($1:$127),),ROW($1:$127))+1,1)*10^ROW($1:$127)/10)</f>
        <v>30390156</v>
      </c>
      <c r="AK226" s="1953" t="str">
        <f>VLOOKUP($AJ226,'Item Master Data'!$A:$F,3,FALSE)</f>
        <v>Q.PEAK DUO BLK ML G10+</v>
      </c>
      <c r="AL226" s="1494">
        <f>VLOOKUP($AJ226,'Item Master Data'!$A:$F,6,FALSE)</f>
        <v>400</v>
      </c>
      <c r="AM226" s="1494">
        <f>F226/AN226</f>
        <v>24</v>
      </c>
      <c r="AN226" s="1494">
        <f>VLOOKUP(AJ226,'Item Master Data'!$A:$G,7,FALSE)</f>
        <v>32</v>
      </c>
      <c r="AO226" s="1494">
        <f>E226-AL226</f>
        <v>0</v>
      </c>
    </row>
    <row r="227" spans="1:41" s="1494" customFormat="1" ht="15" customHeight="1">
      <c r="A227" s="1872" t="s">
        <v>2309</v>
      </c>
      <c r="B227" s="1949" t="s">
        <v>3901</v>
      </c>
      <c r="C227" s="2029" t="s">
        <v>2270</v>
      </c>
      <c r="D227" s="2029" t="s">
        <v>3473</v>
      </c>
      <c r="E227" s="2029">
        <v>405</v>
      </c>
      <c r="F227" s="2031">
        <v>1664</v>
      </c>
      <c r="G227" s="1833">
        <f>F227*E227</f>
        <v>673920</v>
      </c>
      <c r="H227" s="1831">
        <f>E227*F227/1000000</f>
        <v>0.67391999999999996</v>
      </c>
      <c r="I227" s="1837"/>
      <c r="J227" s="1818">
        <f>H227</f>
        <v>0.67391999999999996</v>
      </c>
      <c r="K227" s="2104"/>
      <c r="L227" s="2105"/>
      <c r="M227" s="1832">
        <f>SUM(I227:L227)</f>
        <v>0.67391999999999996</v>
      </c>
      <c r="N227" s="2021"/>
      <c r="O227" s="2030">
        <v>44664</v>
      </c>
      <c r="P227" s="2030">
        <v>44673</v>
      </c>
      <c r="Q227" s="2030">
        <v>44676</v>
      </c>
      <c r="R227" s="2029" t="s">
        <v>304</v>
      </c>
      <c r="S227" s="2029">
        <v>60</v>
      </c>
      <c r="T227" s="2029" t="s">
        <v>3447</v>
      </c>
      <c r="U227" s="2024">
        <v>0.51</v>
      </c>
      <c r="V227" s="2029"/>
      <c r="W227" s="2029" t="s">
        <v>1103</v>
      </c>
      <c r="X227" s="2029"/>
      <c r="Y227" s="1949" t="s">
        <v>2208</v>
      </c>
      <c r="Z227" s="2029" t="s">
        <v>1173</v>
      </c>
      <c r="AA227" s="2027" t="s">
        <v>1095</v>
      </c>
      <c r="AB227" s="2029">
        <v>79936</v>
      </c>
      <c r="AC227" s="2029" t="s">
        <v>1096</v>
      </c>
      <c r="AD227" s="2029" t="s">
        <v>1099</v>
      </c>
      <c r="AE227" s="2029"/>
      <c r="AF227" s="1951"/>
      <c r="AG227" s="1951" t="s">
        <v>1087</v>
      </c>
      <c r="AH227" s="2029"/>
      <c r="AI227" s="2047" t="str">
        <f>T227</f>
        <v>30372157H</v>
      </c>
      <c r="AJ227" s="2076" cm="1">
        <f t="array" ref="AJ227">SUM(MID(0&amp;AI227,LARGE(INDEX(ISNUMBER(--MID(AI227,ROW($1:$127),1))*ROW($1:$127),),ROW($1:$127))+1,1)*10^ROW($1:$127)/10)</f>
        <v>30372157</v>
      </c>
      <c r="AK227" s="1953" t="str">
        <f>VLOOKUP($AJ227,'Item Master Data'!$A:$F,3,FALSE)</f>
        <v>Q.PEAK DUO ML G10.a+</v>
      </c>
      <c r="AL227" s="1494">
        <f>VLOOKUP($AJ227,'Item Master Data'!$A:$F,6,FALSE)</f>
        <v>405</v>
      </c>
      <c r="AM227" s="1494">
        <f>F227/AN227</f>
        <v>52</v>
      </c>
      <c r="AN227" s="1494">
        <f>VLOOKUP(AJ227,'Item Master Data'!$A:$G,7,FALSE)</f>
        <v>32</v>
      </c>
      <c r="AO227" s="1494">
        <f>E227-AL227</f>
        <v>0</v>
      </c>
    </row>
    <row r="228" spans="1:41" s="1494" customFormat="1" ht="15" customHeight="1">
      <c r="A228" s="1872" t="s">
        <v>2309</v>
      </c>
      <c r="B228" s="1949" t="s">
        <v>3902</v>
      </c>
      <c r="C228" s="2029" t="s">
        <v>2270</v>
      </c>
      <c r="D228" s="2029" t="s">
        <v>2220</v>
      </c>
      <c r="E228" s="2029">
        <v>400</v>
      </c>
      <c r="F228" s="2031">
        <v>1536</v>
      </c>
      <c r="G228" s="1833">
        <f>F228*E228</f>
        <v>614400</v>
      </c>
      <c r="H228" s="1831">
        <f>E228*F228/1000000</f>
        <v>0.61439999999999995</v>
      </c>
      <c r="I228" s="1837"/>
      <c r="J228" s="2104"/>
      <c r="K228" s="2104">
        <f>H228</f>
        <v>0.61439999999999995</v>
      </c>
      <c r="L228" s="2105"/>
      <c r="M228" s="1832">
        <f>SUM(I228:L228)</f>
        <v>0.61439999999999995</v>
      </c>
      <c r="N228" s="1954" t="s">
        <v>3464</v>
      </c>
      <c r="O228" s="2021">
        <v>44664</v>
      </c>
      <c r="P228" s="2030">
        <v>44673</v>
      </c>
      <c r="Q228" s="2030">
        <v>44676</v>
      </c>
      <c r="R228" s="2029" t="s">
        <v>304</v>
      </c>
      <c r="S228" s="2029">
        <v>60</v>
      </c>
      <c r="T228" s="2029">
        <v>49401140</v>
      </c>
      <c r="U228" s="2024">
        <v>0.55000000000000004</v>
      </c>
      <c r="V228" s="2029" t="s">
        <v>4001</v>
      </c>
      <c r="W228" s="2029" t="s">
        <v>1103</v>
      </c>
      <c r="X228" s="2029"/>
      <c r="Y228" s="1949" t="s">
        <v>2208</v>
      </c>
      <c r="Z228" s="2029" t="s">
        <v>1173</v>
      </c>
      <c r="AA228" s="2027" t="s">
        <v>1095</v>
      </c>
      <c r="AB228" s="2029">
        <v>79936</v>
      </c>
      <c r="AC228" s="2029" t="s">
        <v>1096</v>
      </c>
      <c r="AD228" s="1937" t="s">
        <v>3662</v>
      </c>
      <c r="AE228" s="2029"/>
      <c r="AF228" s="1951"/>
      <c r="AG228" s="1951" t="s">
        <v>1087</v>
      </c>
      <c r="AH228" s="2029"/>
      <c r="AI228" s="2047">
        <f>T228</f>
        <v>49401140</v>
      </c>
      <c r="AJ228" s="2076" cm="1">
        <f t="array" ref="AJ228">SUM(MID(0&amp;AI228,LARGE(INDEX(ISNUMBER(--MID(AI228,ROW($1:$127),1))*ROW($1:$127),),ROW($1:$127))+1,1)*10^ROW($1:$127)/10)</f>
        <v>49401140</v>
      </c>
      <c r="AK228" s="1953" t="str">
        <f>VLOOKUP($AJ228,'Item Master Data'!$A:$F,3,FALSE)</f>
        <v>Q.PEAK DUO BLK ML G10.a+</v>
      </c>
      <c r="AL228" s="1494">
        <f>VLOOKUP($AJ228,'Item Master Data'!$A:$F,6,FALSE)</f>
        <v>400</v>
      </c>
      <c r="AM228" s="1494">
        <f>F228/AN228</f>
        <v>48</v>
      </c>
      <c r="AN228" s="1494">
        <f>VLOOKUP(AJ228,'Item Master Data'!$A:$G,7,FALSE)</f>
        <v>32</v>
      </c>
      <c r="AO228" s="1494">
        <f>E228-AL228</f>
        <v>0</v>
      </c>
    </row>
    <row r="229" spans="1:41" s="1494" customFormat="1" ht="15" customHeight="1">
      <c r="A229" s="1872" t="s">
        <v>2309</v>
      </c>
      <c r="B229" s="1949" t="s">
        <v>3903</v>
      </c>
      <c r="C229" s="2029" t="s">
        <v>2271</v>
      </c>
      <c r="D229" s="2029" t="s">
        <v>2220</v>
      </c>
      <c r="E229" s="2029">
        <v>400</v>
      </c>
      <c r="F229" s="2031">
        <v>768</v>
      </c>
      <c r="G229" s="1833">
        <f>F229*E229</f>
        <v>307200</v>
      </c>
      <c r="H229" s="1831">
        <f>E229*F229/1000000</f>
        <v>0.30719999999999997</v>
      </c>
      <c r="I229" s="1837">
        <f>H229</f>
        <v>0.30719999999999997</v>
      </c>
      <c r="J229" s="2104"/>
      <c r="K229" s="2104"/>
      <c r="L229" s="2105"/>
      <c r="M229" s="1832">
        <f>SUM(I229:L229)</f>
        <v>0.30719999999999997</v>
      </c>
      <c r="N229" s="2030">
        <v>44670</v>
      </c>
      <c r="O229" s="2030">
        <v>44664</v>
      </c>
      <c r="P229" s="2030">
        <v>44670</v>
      </c>
      <c r="Q229" s="2030">
        <v>44673</v>
      </c>
      <c r="R229" s="2029" t="s">
        <v>304</v>
      </c>
      <c r="S229" s="2029">
        <v>60</v>
      </c>
      <c r="T229" s="2029" t="s">
        <v>3269</v>
      </c>
      <c r="U229" s="2024">
        <v>0.55000000000000004</v>
      </c>
      <c r="V229" s="2029" t="s">
        <v>4001</v>
      </c>
      <c r="W229" s="2029" t="s">
        <v>1103</v>
      </c>
      <c r="X229" s="2029"/>
      <c r="Y229" s="1949" t="s">
        <v>2208</v>
      </c>
      <c r="Z229" s="2029" t="s">
        <v>2265</v>
      </c>
      <c r="AA229" s="2027" t="s">
        <v>1095</v>
      </c>
      <c r="AB229" s="2029">
        <v>77494</v>
      </c>
      <c r="AC229" s="2029" t="s">
        <v>1096</v>
      </c>
      <c r="AD229" s="2025" t="s">
        <v>1099</v>
      </c>
      <c r="AE229" s="2029"/>
      <c r="AF229" s="1951" t="s">
        <v>1098</v>
      </c>
      <c r="AG229" s="1951" t="s">
        <v>1087</v>
      </c>
      <c r="AH229" s="2029"/>
      <c r="AI229" s="2047" t="str">
        <f>T229</f>
        <v>30390456H</v>
      </c>
      <c r="AJ229" s="2076" cm="1">
        <f t="array" ref="AJ229">SUM(MID(0&amp;AI229,LARGE(INDEX(ISNUMBER(--MID(AI229,ROW($1:$127),1))*ROW($1:$127),),ROW($1:$127))+1,1)*10^ROW($1:$127)/10)</f>
        <v>30390456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>F229/AN229</f>
        <v>24</v>
      </c>
      <c r="AN229" s="1494">
        <f>VLOOKUP(AJ229,'Item Master Data'!$A:$G,7,FALSE)</f>
        <v>32</v>
      </c>
      <c r="AO229" s="1494">
        <f>E229-AL229</f>
        <v>0</v>
      </c>
    </row>
    <row r="230" spans="1:41" s="1494" customFormat="1">
      <c r="A230" s="1872" t="s">
        <v>2309</v>
      </c>
      <c r="B230" s="1949" t="s">
        <v>3904</v>
      </c>
      <c r="C230" s="2029" t="s">
        <v>2271</v>
      </c>
      <c r="D230" s="2029" t="s">
        <v>2220</v>
      </c>
      <c r="E230" s="2029">
        <v>400</v>
      </c>
      <c r="F230" s="2031">
        <v>1536</v>
      </c>
      <c r="G230" s="1833">
        <f>F230*E230</f>
        <v>614400</v>
      </c>
      <c r="H230" s="1831">
        <f>E230*F230/1000000</f>
        <v>0.61439999999999995</v>
      </c>
      <c r="I230" s="1837"/>
      <c r="J230" s="1818">
        <f>H230</f>
        <v>0.61439999999999995</v>
      </c>
      <c r="K230" s="2104"/>
      <c r="L230" s="2105"/>
      <c r="M230" s="1832">
        <f>SUM(I230:L230)</f>
        <v>0.61439999999999995</v>
      </c>
      <c r="N230" s="2021"/>
      <c r="O230" s="2030">
        <v>44664</v>
      </c>
      <c r="P230" s="2030">
        <v>44671</v>
      </c>
      <c r="Q230" s="2030">
        <v>44673</v>
      </c>
      <c r="R230" s="2029" t="s">
        <v>304</v>
      </c>
      <c r="S230" s="2029">
        <v>60</v>
      </c>
      <c r="T230" s="2029" t="s">
        <v>3269</v>
      </c>
      <c r="U230" s="2024">
        <v>0.55000000000000004</v>
      </c>
      <c r="V230" s="2029" t="s">
        <v>4001</v>
      </c>
      <c r="W230" s="2029" t="s">
        <v>1103</v>
      </c>
      <c r="X230" s="2029"/>
      <c r="Y230" s="1949" t="s">
        <v>2208</v>
      </c>
      <c r="Z230" s="2029" t="s">
        <v>2265</v>
      </c>
      <c r="AA230" s="2027" t="s">
        <v>1095</v>
      </c>
      <c r="AB230" s="2029">
        <v>77494</v>
      </c>
      <c r="AC230" s="2029" t="s">
        <v>1096</v>
      </c>
      <c r="AD230" s="2025" t="s">
        <v>1099</v>
      </c>
      <c r="AE230" s="2029"/>
      <c r="AF230" s="1951"/>
      <c r="AG230" s="1951" t="s">
        <v>1087</v>
      </c>
      <c r="AH230" s="2029"/>
      <c r="AI230" s="2047" t="str">
        <f>T230</f>
        <v>30390456H</v>
      </c>
      <c r="AJ230" s="2076" cm="1">
        <f t="array" ref="AJ230">SUM(MID(0&amp;AI230,LARGE(INDEX(ISNUMBER(--MID(AI230,ROW($1:$127),1))*ROW($1:$127),),ROW($1:$127))+1,1)*10^ROW($1:$127)/10)</f>
        <v>30390456</v>
      </c>
      <c r="AK230" s="1953" t="str">
        <f>VLOOKUP($AJ230,'Item Master Data'!$A:$F,3,FALSE)</f>
        <v>Q.PEAK DUO BLK ML G10+</v>
      </c>
      <c r="AL230" s="1494">
        <f>VLOOKUP($AJ230,'Item Master Data'!$A:$F,6,FALSE)</f>
        <v>400</v>
      </c>
      <c r="AM230" s="1494">
        <f>F230/AN230</f>
        <v>48</v>
      </c>
      <c r="AN230" s="1494">
        <f>VLOOKUP(AJ230,'Item Master Data'!$A:$G,7,FALSE)</f>
        <v>32</v>
      </c>
      <c r="AO230" s="1494">
        <f>E230-AL230</f>
        <v>0</v>
      </c>
    </row>
    <row r="231" spans="1:41" s="1494" customFormat="1">
      <c r="A231" s="1872" t="s">
        <v>2309</v>
      </c>
      <c r="B231" s="1949" t="s">
        <v>3905</v>
      </c>
      <c r="C231" s="2029" t="s">
        <v>900</v>
      </c>
      <c r="D231" s="2029" t="s">
        <v>2220</v>
      </c>
      <c r="E231" s="2029">
        <v>400</v>
      </c>
      <c r="F231" s="2031">
        <v>1664</v>
      </c>
      <c r="G231" s="1833">
        <f>F231*E231</f>
        <v>665600</v>
      </c>
      <c r="H231" s="1831">
        <f>E231*F231/1000000</f>
        <v>0.66559999999999997</v>
      </c>
      <c r="I231" s="1837">
        <f>H231</f>
        <v>0.66559999999999997</v>
      </c>
      <c r="J231" s="2104"/>
      <c r="K231" s="2104"/>
      <c r="L231" s="2105"/>
      <c r="M231" s="1832">
        <f>SUM(I231:L231)</f>
        <v>0.66559999999999997</v>
      </c>
      <c r="N231" s="2030">
        <v>44670</v>
      </c>
      <c r="O231" s="2030">
        <v>44664</v>
      </c>
      <c r="P231" s="2030">
        <v>44670</v>
      </c>
      <c r="Q231" s="2030">
        <v>44671</v>
      </c>
      <c r="R231" s="2029" t="s">
        <v>304</v>
      </c>
      <c r="S231" s="2029">
        <v>60</v>
      </c>
      <c r="T231" s="2029" t="s">
        <v>3371</v>
      </c>
      <c r="U231" s="2024">
        <v>0.55000000000000004</v>
      </c>
      <c r="V231" s="2029" t="s">
        <v>4001</v>
      </c>
      <c r="W231" s="2029" t="s">
        <v>1103</v>
      </c>
      <c r="X231" s="2029"/>
      <c r="Y231" s="1949" t="s">
        <v>2208</v>
      </c>
      <c r="Z231" s="2029" t="s">
        <v>2211</v>
      </c>
      <c r="AA231" s="2027" t="s">
        <v>1160</v>
      </c>
      <c r="AB231" s="2029">
        <v>89118</v>
      </c>
      <c r="AC231" s="2029" t="s">
        <v>1096</v>
      </c>
      <c r="AD231" s="2025" t="s">
        <v>1099</v>
      </c>
      <c r="AE231" s="2029"/>
      <c r="AF231" s="1951"/>
      <c r="AG231" s="1951" t="s">
        <v>1087</v>
      </c>
      <c r="AH231" s="2029"/>
      <c r="AI231" s="2047" t="str">
        <f>T231</f>
        <v>30390156H</v>
      </c>
      <c r="AJ231" s="2076" cm="1">
        <f t="array" ref="AJ231">SUM(MID(0&amp;AI231,LARGE(INDEX(ISNUMBER(--MID(AI231,ROW($1:$127),1))*ROW($1:$127),),ROW($1:$127))+1,1)*10^ROW($1:$127)/10)</f>
        <v>30390156</v>
      </c>
      <c r="AK231" s="1953" t="str">
        <f>VLOOKUP($AJ231,'Item Master Data'!$A:$F,3,FALSE)</f>
        <v>Q.PEAK DUO BLK ML G10+</v>
      </c>
      <c r="AL231" s="1494">
        <f>VLOOKUP($AJ231,'Item Master Data'!$A:$F,6,FALSE)</f>
        <v>400</v>
      </c>
      <c r="AM231" s="1494">
        <f>F231/AN231</f>
        <v>52</v>
      </c>
      <c r="AN231" s="1494">
        <f>VLOOKUP(AJ231,'Item Master Data'!$A:$G,7,FALSE)</f>
        <v>32</v>
      </c>
      <c r="AO231" s="1494">
        <f>E231-AL231</f>
        <v>0</v>
      </c>
    </row>
    <row r="232" spans="1:41" s="1494" customFormat="1">
      <c r="A232" s="1872" t="s">
        <v>2309</v>
      </c>
      <c r="B232" s="1949" t="s">
        <v>3906</v>
      </c>
      <c r="C232" s="2029" t="s">
        <v>900</v>
      </c>
      <c r="D232" s="2029" t="s">
        <v>2220</v>
      </c>
      <c r="E232" s="2029">
        <v>400</v>
      </c>
      <c r="F232" s="2031">
        <v>4160</v>
      </c>
      <c r="G232" s="1833">
        <f>F232*E232</f>
        <v>1664000</v>
      </c>
      <c r="H232" s="1831">
        <f>E232*F232/1000000</f>
        <v>1.6639999999999999</v>
      </c>
      <c r="I232" s="1837"/>
      <c r="J232" s="2104"/>
      <c r="K232" s="2104">
        <f>H232</f>
        <v>1.6639999999999999</v>
      </c>
      <c r="L232" s="2105"/>
      <c r="M232" s="1832">
        <f>SUM(I232:L232)</f>
        <v>1.6639999999999999</v>
      </c>
      <c r="N232" s="2112" t="s">
        <v>3376</v>
      </c>
      <c r="O232" s="2021">
        <v>44664</v>
      </c>
      <c r="P232" s="2030"/>
      <c r="Q232" s="2030"/>
      <c r="R232" s="2029" t="s">
        <v>304</v>
      </c>
      <c r="S232" s="2029">
        <v>60</v>
      </c>
      <c r="T232" s="2029">
        <v>49401140</v>
      </c>
      <c r="U232" s="2024">
        <v>0.55000000000000004</v>
      </c>
      <c r="V232" s="2029" t="s">
        <v>4002</v>
      </c>
      <c r="W232" s="2029" t="s">
        <v>1103</v>
      </c>
      <c r="X232" s="2029"/>
      <c r="Y232" s="1949">
        <v>60</v>
      </c>
      <c r="Z232" s="2029" t="s">
        <v>2211</v>
      </c>
      <c r="AA232" s="2027" t="s">
        <v>1160</v>
      </c>
      <c r="AB232" s="2029">
        <v>89118</v>
      </c>
      <c r="AC232" s="2029" t="s">
        <v>1096</v>
      </c>
      <c r="AD232" s="1937" t="s">
        <v>3662</v>
      </c>
      <c r="AE232" s="2029"/>
      <c r="AF232" s="1951"/>
      <c r="AG232" s="1951" t="s">
        <v>1087</v>
      </c>
      <c r="AH232" s="2029"/>
      <c r="AI232" s="2047">
        <f>T232</f>
        <v>49401140</v>
      </c>
      <c r="AJ232" s="2076" cm="1">
        <f t="array" ref="AJ232">SUM(MID(0&amp;AI232,LARGE(INDEX(ISNUMBER(--MID(AI232,ROW($1:$127),1))*ROW($1:$127),),ROW($1:$127))+1,1)*10^ROW($1:$127)/10)</f>
        <v>49401140</v>
      </c>
      <c r="AK232" s="1953" t="str">
        <f>VLOOKUP($AJ232,'Item Master Data'!$A:$F,3,FALSE)</f>
        <v>Q.PEAK DUO BLK ML G10.a+</v>
      </c>
      <c r="AL232" s="1494">
        <f>VLOOKUP($AJ232,'Item Master Data'!$A:$F,6,FALSE)</f>
        <v>400</v>
      </c>
      <c r="AM232" s="1494">
        <f>F232/AN232</f>
        <v>130</v>
      </c>
      <c r="AN232" s="1494">
        <f>VLOOKUP(AJ232,'Item Master Data'!$A:$G,7,FALSE)</f>
        <v>32</v>
      </c>
      <c r="AO232" s="1494">
        <f>E232-AL232</f>
        <v>0</v>
      </c>
    </row>
    <row r="233" spans="1:41" s="1494" customFormat="1">
      <c r="A233" s="1872" t="s">
        <v>2309</v>
      </c>
      <c r="B233" s="1949" t="s">
        <v>3907</v>
      </c>
      <c r="C233" s="2029" t="s">
        <v>900</v>
      </c>
      <c r="D233" s="2029" t="s">
        <v>2220</v>
      </c>
      <c r="E233" s="2029">
        <v>400</v>
      </c>
      <c r="F233" s="2031">
        <v>832</v>
      </c>
      <c r="G233" s="1833">
        <f>F233*E233</f>
        <v>332800</v>
      </c>
      <c r="H233" s="1831">
        <f>E233*F233/1000000</f>
        <v>0.33279999999999998</v>
      </c>
      <c r="I233" s="1837">
        <f>H233</f>
        <v>0.33279999999999998</v>
      </c>
      <c r="J233" s="2104"/>
      <c r="K233" s="2104"/>
      <c r="L233" s="2105"/>
      <c r="M233" s="1832">
        <f>SUM(I233:L233)</f>
        <v>0.33279999999999998</v>
      </c>
      <c r="N233" s="2030">
        <v>44671</v>
      </c>
      <c r="O233" s="2021">
        <v>44669</v>
      </c>
      <c r="P233" s="2030">
        <v>44671</v>
      </c>
      <c r="Q233" s="2030">
        <v>44672</v>
      </c>
      <c r="R233" s="2029" t="s">
        <v>304</v>
      </c>
      <c r="S233" s="2029">
        <v>60</v>
      </c>
      <c r="T233" s="2029" t="s">
        <v>3371</v>
      </c>
      <c r="U233" s="2024">
        <v>0.52</v>
      </c>
      <c r="V233" s="2029"/>
      <c r="W233" s="2029" t="s">
        <v>1103</v>
      </c>
      <c r="X233" s="2029"/>
      <c r="Y233" s="1949">
        <v>60</v>
      </c>
      <c r="Z233" s="2029" t="s">
        <v>2211</v>
      </c>
      <c r="AA233" s="2027" t="s">
        <v>1160</v>
      </c>
      <c r="AB233" s="2029">
        <v>89118</v>
      </c>
      <c r="AC233" s="2029" t="s">
        <v>1096</v>
      </c>
      <c r="AD233" s="2029" t="s">
        <v>1099</v>
      </c>
      <c r="AE233" s="2029"/>
      <c r="AF233" s="1951"/>
      <c r="AG233" s="1951"/>
      <c r="AH233" s="2029"/>
      <c r="AI233" s="2047" t="str">
        <f>T233</f>
        <v>30390156H</v>
      </c>
      <c r="AJ233" s="2076" cm="1">
        <f t="array" ref="AJ233">SUM(MID(0&amp;AI233,LARGE(INDEX(ISNUMBER(--MID(AI233,ROW($1:$127),1))*ROW($1:$127),),ROW($1:$127))+1,1)*10^ROW($1:$127)/10)</f>
        <v>30390156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>F233/AN233</f>
        <v>26</v>
      </c>
      <c r="AN233" s="1494">
        <f>VLOOKUP(AJ233,'Item Master Data'!$A:$G,7,FALSE)</f>
        <v>32</v>
      </c>
      <c r="AO233" s="1494">
        <f>E233-AL233</f>
        <v>0</v>
      </c>
    </row>
    <row r="234" spans="1:41" s="1494" customFormat="1">
      <c r="A234" s="1872" t="s">
        <v>2309</v>
      </c>
      <c r="B234" s="1949" t="s">
        <v>4339</v>
      </c>
      <c r="C234" s="2029" t="s">
        <v>3908</v>
      </c>
      <c r="D234" s="2029" t="s">
        <v>2220</v>
      </c>
      <c r="E234" s="2029">
        <v>400</v>
      </c>
      <c r="F234" s="2031">
        <v>768</v>
      </c>
      <c r="G234" s="1833">
        <f>F234*E234</f>
        <v>307200</v>
      </c>
      <c r="H234" s="1831">
        <f>E234*F234/1000000</f>
        <v>0.30719999999999997</v>
      </c>
      <c r="I234" s="1837"/>
      <c r="J234" s="2104"/>
      <c r="K234" s="2104">
        <f>H234</f>
        <v>0.30719999999999997</v>
      </c>
      <c r="L234" s="2105"/>
      <c r="M234" s="1832">
        <f>SUM(I234:L234)</f>
        <v>0.30719999999999997</v>
      </c>
      <c r="N234" s="2112" t="s">
        <v>3376</v>
      </c>
      <c r="O234" s="2021">
        <v>44664</v>
      </c>
      <c r="P234" s="2030"/>
      <c r="Q234" s="2030"/>
      <c r="R234" s="2029" t="s">
        <v>304</v>
      </c>
      <c r="S234" s="2029">
        <v>60</v>
      </c>
      <c r="T234" s="2029">
        <v>49403140</v>
      </c>
      <c r="U234" s="2024">
        <v>0.55000000000000004</v>
      </c>
      <c r="V234" s="2029" t="s">
        <v>4001</v>
      </c>
      <c r="W234" s="2029" t="s">
        <v>1103</v>
      </c>
      <c r="X234" s="2029"/>
      <c r="Y234" s="1949" t="s">
        <v>2208</v>
      </c>
      <c r="Z234" s="2029" t="s">
        <v>3983</v>
      </c>
      <c r="AA234" s="2027" t="s">
        <v>1095</v>
      </c>
      <c r="AB234" s="2029">
        <v>79423</v>
      </c>
      <c r="AC234" s="2029" t="s">
        <v>1096</v>
      </c>
      <c r="AD234" s="1937" t="s">
        <v>3662</v>
      </c>
      <c r="AE234" s="2029"/>
      <c r="AF234" s="1951"/>
      <c r="AG234" s="1951" t="s">
        <v>1087</v>
      </c>
      <c r="AH234" s="2029"/>
      <c r="AI234" s="2047">
        <f>T234</f>
        <v>49403140</v>
      </c>
      <c r="AJ234" s="2076" cm="1">
        <f t="array" ref="AJ234">SUM(MID(0&amp;AI234,LARGE(INDEX(ISNUMBER(--MID(AI234,ROW($1:$127),1))*ROW($1:$127),),ROW($1:$127))+1,1)*10^ROW($1:$127)/10)</f>
        <v>49403140</v>
      </c>
      <c r="AK234" s="1953" t="str">
        <f>VLOOKUP($AJ234,'Item Master Data'!$A:$F,3,FALSE)</f>
        <v>Q.PEAK DUO BLK ML G10+</v>
      </c>
      <c r="AL234" s="1494">
        <f>VLOOKUP($AJ234,'Item Master Data'!$A:$F,6,FALSE)</f>
        <v>400</v>
      </c>
      <c r="AM234" s="1494">
        <f>F234/AN234</f>
        <v>24</v>
      </c>
      <c r="AN234" s="1494">
        <f>VLOOKUP(AJ234,'Item Master Data'!$A:$G,7,FALSE)</f>
        <v>32</v>
      </c>
      <c r="AO234" s="1494">
        <f>E234-AL234</f>
        <v>0</v>
      </c>
    </row>
    <row r="235" spans="1:41" s="1494" customFormat="1">
      <c r="A235" s="1872" t="s">
        <v>2309</v>
      </c>
      <c r="B235" s="1949" t="s">
        <v>4356</v>
      </c>
      <c r="C235" s="2029" t="s">
        <v>4357</v>
      </c>
      <c r="D235" s="2029" t="s">
        <v>3473</v>
      </c>
      <c r="E235" s="2029">
        <v>405</v>
      </c>
      <c r="F235" s="2031">
        <v>4992</v>
      </c>
      <c r="G235" s="1833">
        <f>F235*E235</f>
        <v>2021760</v>
      </c>
      <c r="H235" s="1831">
        <f>E235*F235/1000000</f>
        <v>2.02176</v>
      </c>
      <c r="I235" s="1837"/>
      <c r="J235" s="2104"/>
      <c r="K235" s="2104">
        <f>H235</f>
        <v>2.02176</v>
      </c>
      <c r="L235" s="2105"/>
      <c r="M235" s="1832">
        <f>SUM(I235:L235)</f>
        <v>2.02176</v>
      </c>
      <c r="N235" s="2030"/>
      <c r="O235" s="2100" t="s">
        <v>4353</v>
      </c>
      <c r="P235" s="2030"/>
      <c r="Q235" s="2030"/>
      <c r="R235" s="2029" t="s">
        <v>304</v>
      </c>
      <c r="S235" s="2029">
        <v>60</v>
      </c>
      <c r="T235" s="2321" t="s">
        <v>3447</v>
      </c>
      <c r="U235" s="2024">
        <v>0.55000000000000004</v>
      </c>
      <c r="V235" s="2029" t="s">
        <v>4001</v>
      </c>
      <c r="W235" s="2029" t="s">
        <v>1103</v>
      </c>
      <c r="X235" s="2029"/>
      <c r="Y235" s="1949" t="s">
        <v>2208</v>
      </c>
      <c r="Z235" s="2029" t="s">
        <v>4358</v>
      </c>
      <c r="AA235" s="2027" t="s">
        <v>1095</v>
      </c>
      <c r="AB235" s="2029">
        <v>78503</v>
      </c>
      <c r="AC235" s="2029" t="s">
        <v>1096</v>
      </c>
      <c r="AD235" s="1937" t="s">
        <v>1099</v>
      </c>
      <c r="AE235" s="2029"/>
      <c r="AF235" s="1951"/>
      <c r="AG235" s="1951" t="s">
        <v>1087</v>
      </c>
      <c r="AH235" s="2029"/>
      <c r="AI235" s="2047" t="str">
        <f>T235</f>
        <v>30372157H</v>
      </c>
      <c r="AJ235" s="2076" cm="1">
        <f t="array" ref="AJ235">SUM(MID(0&amp;AI235,LARGE(INDEX(ISNUMBER(--MID(AI235,ROW($1:$127),1))*ROW($1:$127),),ROW($1:$127))+1,1)*10^ROW($1:$127)/10)</f>
        <v>30372157</v>
      </c>
      <c r="AK235" s="1953" t="str">
        <f>VLOOKUP($AJ235,'Item Master Data'!$A:$F,3,FALSE)</f>
        <v>Q.PEAK DUO ML G10.a+</v>
      </c>
      <c r="AL235" s="1494">
        <f>VLOOKUP($AJ235,'Item Master Data'!$A:$F,6,FALSE)</f>
        <v>405</v>
      </c>
      <c r="AM235" s="1494">
        <f>F235/AN235</f>
        <v>156</v>
      </c>
      <c r="AN235" s="1494">
        <f>VLOOKUP(AJ235,'Item Master Data'!$A:$G,7,FALSE)</f>
        <v>32</v>
      </c>
      <c r="AO235" s="1494">
        <f>E235-AL235</f>
        <v>0</v>
      </c>
    </row>
    <row r="236" spans="1:41" s="1494" customFormat="1" ht="15.75" customHeight="1">
      <c r="A236" s="1872" t="s">
        <v>2309</v>
      </c>
      <c r="B236" s="1949" t="s">
        <v>3909</v>
      </c>
      <c r="C236" s="2029" t="s">
        <v>3397</v>
      </c>
      <c r="D236" s="2029" t="s">
        <v>2220</v>
      </c>
      <c r="E236" s="2029">
        <v>400</v>
      </c>
      <c r="F236" s="2031">
        <v>640</v>
      </c>
      <c r="G236" s="1833">
        <f>F236*E236</f>
        <v>256000</v>
      </c>
      <c r="H236" s="1831">
        <f>E236*F236/1000000</f>
        <v>0.25600000000000001</v>
      </c>
      <c r="I236" s="1837">
        <f>H236</f>
        <v>0.25600000000000001</v>
      </c>
      <c r="J236" s="2104"/>
      <c r="K236" s="2104"/>
      <c r="L236" s="2105"/>
      <c r="M236" s="1832">
        <f>SUM(I236:L236)</f>
        <v>0.25600000000000001</v>
      </c>
      <c r="N236" s="2030">
        <v>44670</v>
      </c>
      <c r="O236" s="2030">
        <v>44664</v>
      </c>
      <c r="P236" s="2030">
        <v>44670</v>
      </c>
      <c r="Q236" s="2030">
        <v>44672</v>
      </c>
      <c r="R236" s="2029" t="s">
        <v>304</v>
      </c>
      <c r="S236" s="2029">
        <v>60</v>
      </c>
      <c r="T236" s="2317" t="s">
        <v>3371</v>
      </c>
      <c r="U236" s="2024">
        <v>0.55000000000000004</v>
      </c>
      <c r="V236" s="2029" t="s">
        <v>4001</v>
      </c>
      <c r="W236" s="2029" t="s">
        <v>1103</v>
      </c>
      <c r="X236" s="2029"/>
      <c r="Y236" s="1949" t="s">
        <v>2208</v>
      </c>
      <c r="Z236" s="2029" t="s">
        <v>2225</v>
      </c>
      <c r="AA236" s="2027" t="s">
        <v>1163</v>
      </c>
      <c r="AB236" s="2029">
        <v>87107</v>
      </c>
      <c r="AC236" s="2029" t="s">
        <v>1096</v>
      </c>
      <c r="AD236" s="2029" t="s">
        <v>1099</v>
      </c>
      <c r="AE236" s="2029"/>
      <c r="AF236" s="1951"/>
      <c r="AG236" s="1951" t="s">
        <v>1087</v>
      </c>
      <c r="AH236" s="2029"/>
      <c r="AI236" s="2047" t="str">
        <f>T236</f>
        <v>30390156H</v>
      </c>
      <c r="AJ236" s="2076" cm="1">
        <f t="array" ref="AJ236">SUM(MID(0&amp;AI236,LARGE(INDEX(ISNUMBER(--MID(AI236,ROW($1:$127),1))*ROW($1:$127),),ROW($1:$127))+1,1)*10^ROW($1:$127)/10)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>F236/AN236</f>
        <v>20</v>
      </c>
      <c r="AN236" s="1494">
        <f>VLOOKUP(AJ236,'Item Master Data'!$A:$G,7,FALSE)</f>
        <v>32</v>
      </c>
      <c r="AO236" s="1494">
        <f>E236-AL236</f>
        <v>0</v>
      </c>
    </row>
    <row r="237" spans="1:41" s="1494" customFormat="1">
      <c r="A237" s="1872" t="s">
        <v>2309</v>
      </c>
      <c r="B237" s="1949" t="s">
        <v>3217</v>
      </c>
      <c r="C237" s="2029" t="s">
        <v>2272</v>
      </c>
      <c r="D237" s="2029" t="s">
        <v>2220</v>
      </c>
      <c r="E237" s="2029">
        <v>400</v>
      </c>
      <c r="F237" s="2031">
        <v>2496</v>
      </c>
      <c r="G237" s="1833">
        <f>F237*E237</f>
        <v>998400</v>
      </c>
      <c r="H237" s="1831">
        <f>E237*F237/1000000</f>
        <v>0.99839999999999995</v>
      </c>
      <c r="I237" s="1837">
        <f>H237</f>
        <v>0.99839999999999995</v>
      </c>
      <c r="J237" s="2104"/>
      <c r="K237" s="2104"/>
      <c r="L237" s="2105"/>
      <c r="M237" s="1832">
        <f>SUM(I237:L237)</f>
        <v>0.99839999999999995</v>
      </c>
      <c r="N237" s="2030">
        <v>44652</v>
      </c>
      <c r="O237" s="2030">
        <v>44631</v>
      </c>
      <c r="P237" s="2030">
        <v>44652</v>
      </c>
      <c r="Q237" s="2030">
        <v>44655</v>
      </c>
      <c r="R237" s="2029" t="s">
        <v>304</v>
      </c>
      <c r="S237" s="2029">
        <v>60</v>
      </c>
      <c r="T237" s="2029" t="s">
        <v>3371</v>
      </c>
      <c r="U237" s="2024">
        <v>0.55000000000000004</v>
      </c>
      <c r="V237" s="2029" t="s">
        <v>4001</v>
      </c>
      <c r="W237" s="2029" t="s">
        <v>1103</v>
      </c>
      <c r="X237" s="2029"/>
      <c r="Y237" s="1949">
        <v>60</v>
      </c>
      <c r="Z237" s="2029" t="s">
        <v>1184</v>
      </c>
      <c r="AA237" s="2027" t="s">
        <v>1095</v>
      </c>
      <c r="AB237" s="2029">
        <v>78218</v>
      </c>
      <c r="AC237" s="2029" t="s">
        <v>1096</v>
      </c>
      <c r="AD237" s="2029" t="s">
        <v>1099</v>
      </c>
      <c r="AE237" s="2029"/>
      <c r="AF237" s="1951" t="s">
        <v>1098</v>
      </c>
      <c r="AG237" s="1951" t="s">
        <v>1087</v>
      </c>
      <c r="AH237" s="2029"/>
      <c r="AI237" s="2047" t="str">
        <f>T237</f>
        <v>30390156H</v>
      </c>
      <c r="AJ237" s="2076" cm="1">
        <f t="array" ref="AJ237">SUM(MID(0&amp;AI237,LARGE(INDEX(ISNUMBER(--MID(AI237,ROW($1:$127),1))*ROW($1:$127),),ROW($1:$127))+1,1)*10^ROW($1:$127)/10)</f>
        <v>30390156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>F237/AN237</f>
        <v>78</v>
      </c>
      <c r="AN237" s="1494">
        <f>VLOOKUP(AJ237,'Item Master Data'!$A:$G,7,FALSE)</f>
        <v>32</v>
      </c>
      <c r="AO237" s="1494">
        <f>E237-AL237</f>
        <v>0</v>
      </c>
    </row>
    <row r="238" spans="1:41" s="1494" customFormat="1" ht="15" customHeight="1">
      <c r="A238" s="1872" t="s">
        <v>2309</v>
      </c>
      <c r="B238" s="1949" t="s">
        <v>3910</v>
      </c>
      <c r="C238" s="2029" t="s">
        <v>2272</v>
      </c>
      <c r="D238" s="2029" t="s">
        <v>2220</v>
      </c>
      <c r="E238" s="2029">
        <v>400</v>
      </c>
      <c r="F238" s="2031">
        <v>832</v>
      </c>
      <c r="G238" s="1833">
        <f>F238*E238</f>
        <v>332800</v>
      </c>
      <c r="H238" s="1831">
        <f>E238*F238/1000000</f>
        <v>0.33279999999999998</v>
      </c>
      <c r="I238" s="1837">
        <f>H238</f>
        <v>0.33279999999999998</v>
      </c>
      <c r="J238" s="2104"/>
      <c r="K238" s="2104"/>
      <c r="L238" s="2105"/>
      <c r="M238" s="1832">
        <f>SUM(I238:L238)</f>
        <v>0.33279999999999998</v>
      </c>
      <c r="N238" s="2030">
        <v>44670</v>
      </c>
      <c r="O238" s="2030">
        <v>44664</v>
      </c>
      <c r="P238" s="2030">
        <v>44670</v>
      </c>
      <c r="Q238" s="2030">
        <v>44673</v>
      </c>
      <c r="R238" s="2029" t="s">
        <v>304</v>
      </c>
      <c r="S238" s="2029">
        <v>60</v>
      </c>
      <c r="T238" s="2029" t="s">
        <v>3371</v>
      </c>
      <c r="U238" s="2024">
        <v>0.55000000000000004</v>
      </c>
      <c r="V238" s="2029" t="s">
        <v>4001</v>
      </c>
      <c r="W238" s="2029" t="s">
        <v>1103</v>
      </c>
      <c r="X238" s="2029"/>
      <c r="Y238" s="1949">
        <v>60</v>
      </c>
      <c r="Z238" s="2029" t="s">
        <v>1184</v>
      </c>
      <c r="AA238" s="2027" t="s">
        <v>1095</v>
      </c>
      <c r="AB238" s="2029">
        <v>78218</v>
      </c>
      <c r="AC238" s="2029" t="s">
        <v>1096</v>
      </c>
      <c r="AD238" s="2029" t="s">
        <v>1099</v>
      </c>
      <c r="AE238" s="2029"/>
      <c r="AF238" s="1951" t="s">
        <v>1098</v>
      </c>
      <c r="AG238" s="1951" t="s">
        <v>1087</v>
      </c>
      <c r="AH238" s="2029"/>
      <c r="AI238" s="2047" t="str">
        <f>T238</f>
        <v>30390156H</v>
      </c>
      <c r="AJ238" s="2076" cm="1">
        <f t="array" ref="AJ238">SUM(MID(0&amp;AI238,LARGE(INDEX(ISNUMBER(--MID(AI238,ROW($1:$127),1))*ROW($1:$127),),ROW($1:$127))+1,1)*10^ROW($1:$127)/10)</f>
        <v>30390156</v>
      </c>
      <c r="AK238" s="1953" t="str">
        <f>VLOOKUP($AJ238,'Item Master Data'!$A:$F,3,FALSE)</f>
        <v>Q.PEAK DUO BLK ML G10+</v>
      </c>
      <c r="AL238" s="1494">
        <f>VLOOKUP($AJ238,'Item Master Data'!$A:$F,6,FALSE)</f>
        <v>400</v>
      </c>
      <c r="AM238" s="1494">
        <f>F238/AN238</f>
        <v>26</v>
      </c>
      <c r="AN238" s="1494">
        <f>VLOOKUP(AJ238,'Item Master Data'!$A:$G,7,FALSE)</f>
        <v>32</v>
      </c>
      <c r="AO238" s="1494">
        <f>E238-AL238</f>
        <v>0</v>
      </c>
    </row>
    <row r="239" spans="1:41" s="1494" customFormat="1" ht="15" customHeight="1">
      <c r="A239" s="1872" t="s">
        <v>2309</v>
      </c>
      <c r="B239" s="1949" t="s">
        <v>4290</v>
      </c>
      <c r="C239" s="2029" t="s">
        <v>2272</v>
      </c>
      <c r="D239" s="2029" t="s">
        <v>4291</v>
      </c>
      <c r="E239" s="2029">
        <v>405</v>
      </c>
      <c r="F239" s="2031">
        <v>1664</v>
      </c>
      <c r="G239" s="1833">
        <f>F239*E239</f>
        <v>673920</v>
      </c>
      <c r="H239" s="1831">
        <f>E239*F239/1000000</f>
        <v>0.67391999999999996</v>
      </c>
      <c r="I239" s="1837"/>
      <c r="J239" s="1818">
        <f>H239</f>
        <v>0.67391999999999996</v>
      </c>
      <c r="K239" s="2104"/>
      <c r="L239" s="2105"/>
      <c r="M239" s="1832">
        <f>SUM(I239:L239)</f>
        <v>0.67391999999999996</v>
      </c>
      <c r="N239" s="2021"/>
      <c r="O239" s="2021">
        <v>44669</v>
      </c>
      <c r="P239" s="2030">
        <v>44676</v>
      </c>
      <c r="Q239" s="2030">
        <v>44679</v>
      </c>
      <c r="R239" s="2029" t="s">
        <v>304</v>
      </c>
      <c r="S239" s="2029">
        <v>60</v>
      </c>
      <c r="T239" s="2317" t="s">
        <v>3447</v>
      </c>
      <c r="U239" s="2024">
        <v>0.51</v>
      </c>
      <c r="V239" s="2029" t="s">
        <v>4001</v>
      </c>
      <c r="W239" s="2029" t="s">
        <v>1103</v>
      </c>
      <c r="X239" s="2029"/>
      <c r="Y239" s="1949">
        <v>60</v>
      </c>
      <c r="Z239" s="2029" t="s">
        <v>1184</v>
      </c>
      <c r="AA239" s="2027" t="s">
        <v>1095</v>
      </c>
      <c r="AB239" s="2029">
        <v>78218</v>
      </c>
      <c r="AC239" s="2029" t="s">
        <v>1096</v>
      </c>
      <c r="AD239" s="2029" t="s">
        <v>1099</v>
      </c>
      <c r="AE239" s="2029"/>
      <c r="AF239" s="1951"/>
      <c r="AG239" s="1951" t="s">
        <v>1087</v>
      </c>
      <c r="AH239" s="1951"/>
      <c r="AI239" s="2047" t="str">
        <f>T239</f>
        <v>30372157H</v>
      </c>
      <c r="AJ239" s="2076" cm="1">
        <f t="array" ref="AJ239">SUM(MID(0&amp;AI239,LARGE(INDEX(ISNUMBER(--MID(AI239,ROW($1:$127),1))*ROW($1:$127),),ROW($1:$127))+1,1)*10^ROW($1:$127)/10)</f>
        <v>30372157</v>
      </c>
      <c r="AK239" s="1953" t="str">
        <f>VLOOKUP($AJ239,'Item Master Data'!$A:$F,3,FALSE)</f>
        <v>Q.PEAK DUO ML G10.a+</v>
      </c>
      <c r="AL239" s="1494">
        <f>VLOOKUP($AJ239,'Item Master Data'!$A:$F,6,FALSE)</f>
        <v>405</v>
      </c>
      <c r="AM239" s="1494">
        <f>F239/AN239</f>
        <v>52</v>
      </c>
      <c r="AN239" s="1494">
        <f>VLOOKUP(AJ239,'Item Master Data'!$A:$G,7,FALSE)</f>
        <v>32</v>
      </c>
      <c r="AO239" s="1494">
        <f>E239-AL239</f>
        <v>0</v>
      </c>
    </row>
    <row r="240" spans="1:41" s="1494" customFormat="1" ht="15" customHeight="1">
      <c r="A240" s="1872" t="s">
        <v>2309</v>
      </c>
      <c r="B240" s="1949" t="s">
        <v>3911</v>
      </c>
      <c r="C240" s="2029" t="s">
        <v>2272</v>
      </c>
      <c r="D240" s="2029" t="s">
        <v>2220</v>
      </c>
      <c r="E240" s="2029">
        <v>400</v>
      </c>
      <c r="F240" s="2031">
        <v>3072</v>
      </c>
      <c r="G240" s="1833">
        <f>F240*E240</f>
        <v>1228800</v>
      </c>
      <c r="H240" s="1831">
        <f>E240*F240/1000000</f>
        <v>1.2287999999999999</v>
      </c>
      <c r="I240" s="1837"/>
      <c r="J240" s="1818">
        <f>H240</f>
        <v>1.2287999999999999</v>
      </c>
      <c r="K240" s="2104"/>
      <c r="L240" s="2105"/>
      <c r="M240" s="1832">
        <f>SUM(I240:L240)</f>
        <v>1.2287999999999999</v>
      </c>
      <c r="N240" s="2021"/>
      <c r="O240" s="2021">
        <v>44669</v>
      </c>
      <c r="P240" s="2030">
        <v>44673</v>
      </c>
      <c r="Q240" s="2030">
        <v>44676</v>
      </c>
      <c r="R240" s="2029" t="s">
        <v>304</v>
      </c>
      <c r="S240" s="2029">
        <v>60</v>
      </c>
      <c r="T240" s="2317" t="s">
        <v>3371</v>
      </c>
      <c r="U240" s="2024">
        <v>0.49</v>
      </c>
      <c r="V240" s="2029" t="s">
        <v>4001</v>
      </c>
      <c r="W240" s="2029" t="s">
        <v>1103</v>
      </c>
      <c r="X240" s="2029"/>
      <c r="Y240" s="1949" t="s">
        <v>2208</v>
      </c>
      <c r="Z240" s="2029" t="s">
        <v>2252</v>
      </c>
      <c r="AA240" s="2027" t="s">
        <v>1095</v>
      </c>
      <c r="AB240" s="2029">
        <v>78218</v>
      </c>
      <c r="AC240" s="2029" t="s">
        <v>1096</v>
      </c>
      <c r="AD240" s="1937" t="s">
        <v>1099</v>
      </c>
      <c r="AE240" s="2029"/>
      <c r="AF240" s="1951"/>
      <c r="AG240" s="1951" t="s">
        <v>1087</v>
      </c>
      <c r="AH240" s="2029"/>
      <c r="AI240" s="2047" t="str">
        <f>T240</f>
        <v>30390156H</v>
      </c>
      <c r="AJ240" s="2076" cm="1">
        <f t="array" ref="AJ240">SUM(MID(0&amp;AI240,LARGE(INDEX(ISNUMBER(--MID(AI240,ROW($1:$127),1))*ROW($1:$127),),ROW($1:$127))+1,1)*10^ROW($1:$127)/10)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>F240/AN240</f>
        <v>96</v>
      </c>
      <c r="AN240" s="1494">
        <f>VLOOKUP(AJ240,'Item Master Data'!$A:$G,7,FALSE)</f>
        <v>32</v>
      </c>
      <c r="AO240" s="1494">
        <f>E240-AL240</f>
        <v>0</v>
      </c>
    </row>
    <row r="241" spans="1:41" s="1494" customFormat="1" ht="15" customHeight="1">
      <c r="A241" s="1872" t="s">
        <v>2309</v>
      </c>
      <c r="B241" s="1949" t="s">
        <v>3912</v>
      </c>
      <c r="C241" s="2029" t="s">
        <v>2273</v>
      </c>
      <c r="D241" s="2029" t="s">
        <v>4309</v>
      </c>
      <c r="E241" s="2029">
        <v>400</v>
      </c>
      <c r="F241" s="2031">
        <v>1536</v>
      </c>
      <c r="G241" s="1833">
        <f>F241*E241</f>
        <v>614400</v>
      </c>
      <c r="H241" s="1831">
        <f>E241*F241/1000000</f>
        <v>0.61439999999999995</v>
      </c>
      <c r="I241" s="1837"/>
      <c r="J241" s="1818">
        <f>H241</f>
        <v>0.61439999999999995</v>
      </c>
      <c r="K241" s="2104"/>
      <c r="L241" s="2105"/>
      <c r="M241" s="1832">
        <f>SUM(I241:L241)</f>
        <v>0.61439999999999995</v>
      </c>
      <c r="N241" s="2021"/>
      <c r="O241" s="2021">
        <v>44669</v>
      </c>
      <c r="P241" s="2030">
        <v>44676</v>
      </c>
      <c r="Q241" s="2030">
        <v>44677</v>
      </c>
      <c r="R241" s="2029" t="s">
        <v>304</v>
      </c>
      <c r="S241" s="2029">
        <v>60</v>
      </c>
      <c r="T241" s="2029" t="s">
        <v>3371</v>
      </c>
      <c r="U241" s="2024">
        <v>0.51</v>
      </c>
      <c r="V241" s="2029"/>
      <c r="W241" s="2029" t="s">
        <v>1103</v>
      </c>
      <c r="X241" s="2029"/>
      <c r="Y241" s="1949" t="s">
        <v>2208</v>
      </c>
      <c r="Z241" s="2029" t="s">
        <v>2246</v>
      </c>
      <c r="AA241" s="2027" t="s">
        <v>1185</v>
      </c>
      <c r="AB241" s="2029">
        <v>85040</v>
      </c>
      <c r="AC241" s="2029" t="s">
        <v>1096</v>
      </c>
      <c r="AD241" s="2029" t="s">
        <v>1099</v>
      </c>
      <c r="AE241" s="2029"/>
      <c r="AF241" s="1951"/>
      <c r="AG241" s="1951" t="s">
        <v>1087</v>
      </c>
      <c r="AH241" s="2029"/>
      <c r="AI241" s="2047" t="str">
        <f>T241</f>
        <v>30390156H</v>
      </c>
      <c r="AJ241" s="2076" cm="1">
        <f t="array" ref="AJ241">SUM(MID(0&amp;AI241,LARGE(INDEX(ISNUMBER(--MID(AI241,ROW($1:$127),1))*ROW($1:$127),),ROW($1:$127))+1,1)*10^ROW($1:$127)/10)</f>
        <v>30390156</v>
      </c>
      <c r="AK241" s="1953" t="str">
        <f>VLOOKUP($AJ241,'Item Master Data'!$A:$F,3,FALSE)</f>
        <v>Q.PEAK DUO BLK ML G10+</v>
      </c>
      <c r="AL241" s="1494">
        <f>VLOOKUP($AJ241,'Item Master Data'!$A:$F,6,FALSE)</f>
        <v>400</v>
      </c>
      <c r="AM241" s="1494">
        <f>F241/AN241</f>
        <v>48</v>
      </c>
      <c r="AN241" s="1494">
        <f>VLOOKUP(AJ241,'Item Master Data'!$A:$G,7,FALSE)</f>
        <v>32</v>
      </c>
      <c r="AO241" s="1494">
        <f>E241-AL241</f>
        <v>0</v>
      </c>
    </row>
    <row r="242" spans="1:41" s="1494" customFormat="1" ht="15" customHeight="1">
      <c r="A242" s="1872" t="s">
        <v>2309</v>
      </c>
      <c r="B242" s="1949" t="s">
        <v>3913</v>
      </c>
      <c r="C242" s="2029" t="s">
        <v>2273</v>
      </c>
      <c r="D242" s="2029" t="s">
        <v>2220</v>
      </c>
      <c r="E242" s="2029">
        <v>400</v>
      </c>
      <c r="F242" s="2031">
        <v>3840</v>
      </c>
      <c r="G242" s="1833">
        <f>F242*E242</f>
        <v>1536000</v>
      </c>
      <c r="H242" s="1831">
        <f>E242*F242/1000000</f>
        <v>1.536</v>
      </c>
      <c r="I242" s="1837"/>
      <c r="J242" s="1818">
        <f>H242</f>
        <v>1.536</v>
      </c>
      <c r="K242" s="2104"/>
      <c r="L242" s="2105"/>
      <c r="M242" s="1832">
        <f>SUM(I242:L242)</f>
        <v>1.536</v>
      </c>
      <c r="N242" s="2021"/>
      <c r="O242" s="2021">
        <v>44669</v>
      </c>
      <c r="P242" s="2030">
        <v>44677</v>
      </c>
      <c r="Q242" s="2030">
        <v>44678</v>
      </c>
      <c r="R242" s="2029" t="s">
        <v>304</v>
      </c>
      <c r="S242" s="2029">
        <v>60</v>
      </c>
      <c r="T242" s="2029" t="s">
        <v>3371</v>
      </c>
      <c r="U242" s="2024">
        <v>0.49</v>
      </c>
      <c r="V242" s="2029" t="s">
        <v>4001</v>
      </c>
      <c r="W242" s="2029" t="s">
        <v>1103</v>
      </c>
      <c r="X242" s="2029"/>
      <c r="Y242" s="1949" t="s">
        <v>2208</v>
      </c>
      <c r="Z242" s="2029" t="s">
        <v>2246</v>
      </c>
      <c r="AA242" s="2027" t="s">
        <v>1185</v>
      </c>
      <c r="AB242" s="2029">
        <v>85040</v>
      </c>
      <c r="AC242" s="2029" t="s">
        <v>1096</v>
      </c>
      <c r="AD242" s="2029" t="s">
        <v>1099</v>
      </c>
      <c r="AE242" s="2029"/>
      <c r="AF242" s="1951"/>
      <c r="AG242" s="1951" t="s">
        <v>1087</v>
      </c>
      <c r="AH242" s="2029"/>
      <c r="AI242" s="2047" t="str">
        <f>T242</f>
        <v>30390156H</v>
      </c>
      <c r="AJ242" s="2076" cm="1">
        <f t="array" ref="AJ242">SUM(MID(0&amp;AI242,LARGE(INDEX(ISNUMBER(--MID(AI242,ROW($1:$127),1))*ROW($1:$127),),ROW($1:$127))+1,1)*10^ROW($1:$127)/10)</f>
        <v>30390156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>F242/AN242</f>
        <v>120</v>
      </c>
      <c r="AN242" s="1494">
        <f>VLOOKUP(AJ242,'Item Master Data'!$A:$G,7,FALSE)</f>
        <v>32</v>
      </c>
      <c r="AO242" s="1494">
        <f>E242-AL242</f>
        <v>0</v>
      </c>
    </row>
    <row r="243" spans="1:41" s="1494" customFormat="1" ht="15" customHeight="1">
      <c r="A243" s="1872" t="s">
        <v>2309</v>
      </c>
      <c r="B243" s="1949" t="s">
        <v>3914</v>
      </c>
      <c r="C243" s="2029" t="s">
        <v>2273</v>
      </c>
      <c r="D243" s="2029" t="s">
        <v>2220</v>
      </c>
      <c r="E243" s="2029">
        <v>400</v>
      </c>
      <c r="F243" s="2031">
        <v>768</v>
      </c>
      <c r="G243" s="1833">
        <f>F243*E243</f>
        <v>307200</v>
      </c>
      <c r="H243" s="1831">
        <f>E243*F243/1000000</f>
        <v>0.30719999999999997</v>
      </c>
      <c r="I243" s="1837">
        <f>H243</f>
        <v>0.30719999999999997</v>
      </c>
      <c r="J243" s="2104"/>
      <c r="K243" s="2104"/>
      <c r="L243" s="2105"/>
      <c r="M243" s="1832">
        <f>SUM(I243:L243)</f>
        <v>0.30719999999999997</v>
      </c>
      <c r="N243" s="2030">
        <v>44671</v>
      </c>
      <c r="O243" s="2030">
        <v>44664</v>
      </c>
      <c r="P243" s="2030">
        <v>44671</v>
      </c>
      <c r="Q243" s="2030">
        <v>44672</v>
      </c>
      <c r="R243" s="2029" t="s">
        <v>304</v>
      </c>
      <c r="S243" s="2029">
        <v>60</v>
      </c>
      <c r="T243" s="2317" t="s">
        <v>3371</v>
      </c>
      <c r="U243" s="2024">
        <v>0.55000000000000004</v>
      </c>
      <c r="V243" s="2029"/>
      <c r="W243" s="2029" t="s">
        <v>1103</v>
      </c>
      <c r="X243" s="2029"/>
      <c r="Y243" s="1949" t="s">
        <v>2208</v>
      </c>
      <c r="Z243" s="2029" t="s">
        <v>2246</v>
      </c>
      <c r="AA243" s="2027" t="s">
        <v>1185</v>
      </c>
      <c r="AB243" s="2029">
        <v>85040</v>
      </c>
      <c r="AC243" s="2029" t="s">
        <v>1096</v>
      </c>
      <c r="AD243" s="2029" t="s">
        <v>1099</v>
      </c>
      <c r="AE243" s="2029"/>
      <c r="AF243" s="1951"/>
      <c r="AG243" s="1951" t="s">
        <v>1087</v>
      </c>
      <c r="AH243" s="2029"/>
      <c r="AI243" s="2047" t="str">
        <f>T243</f>
        <v>30390156H</v>
      </c>
      <c r="AJ243" s="2076" cm="1">
        <f t="array" ref="AJ243">SUM(MID(0&amp;AI243,LARGE(INDEX(ISNUMBER(--MID(AI243,ROW($1:$127),1))*ROW($1:$127),),ROW($1:$127))+1,1)*10^ROW($1:$127)/10)</f>
        <v>30390156</v>
      </c>
      <c r="AK243" s="1953" t="str">
        <f>VLOOKUP($AJ243,'Item Master Data'!$A:$F,3,FALSE)</f>
        <v>Q.PEAK DUO BLK ML G10+</v>
      </c>
      <c r="AL243" s="1494">
        <f>VLOOKUP($AJ243,'Item Master Data'!$A:$F,6,FALSE)</f>
        <v>400</v>
      </c>
      <c r="AM243" s="1494">
        <f>F243/AN243</f>
        <v>24</v>
      </c>
      <c r="AN243" s="1494">
        <f>VLOOKUP(AJ243,'Item Master Data'!$A:$G,7,FALSE)</f>
        <v>32</v>
      </c>
      <c r="AO243" s="1494">
        <f>E243-AL243</f>
        <v>0</v>
      </c>
    </row>
    <row r="244" spans="1:41" s="1494" customFormat="1" ht="15" customHeight="1">
      <c r="A244" s="1872" t="s">
        <v>2309</v>
      </c>
      <c r="B244" s="1949" t="s">
        <v>3915</v>
      </c>
      <c r="C244" s="2029" t="s">
        <v>2273</v>
      </c>
      <c r="D244" s="2029" t="s">
        <v>2503</v>
      </c>
      <c r="E244" s="2029">
        <v>360</v>
      </c>
      <c r="F244" s="2031">
        <v>3328</v>
      </c>
      <c r="G244" s="1833">
        <f>F244*E244</f>
        <v>1198080</v>
      </c>
      <c r="H244" s="1831">
        <f>E244*F244/1000000</f>
        <v>1.19808</v>
      </c>
      <c r="I244" s="1837">
        <f>H244</f>
        <v>1.19808</v>
      </c>
      <c r="J244" s="2104"/>
      <c r="K244" s="2104"/>
      <c r="L244" s="2105"/>
      <c r="M244" s="1832">
        <f>SUM(I244:L244)</f>
        <v>1.19808</v>
      </c>
      <c r="N244" s="2030">
        <v>44670</v>
      </c>
      <c r="O244" s="2030">
        <v>44662</v>
      </c>
      <c r="P244" s="2030">
        <v>44670</v>
      </c>
      <c r="Q244" s="2030">
        <v>44673</v>
      </c>
      <c r="R244" s="2029" t="s">
        <v>304</v>
      </c>
      <c r="S244" s="2029">
        <v>60</v>
      </c>
      <c r="T244" s="2029">
        <v>49203132</v>
      </c>
      <c r="U244" s="2024">
        <v>0.5</v>
      </c>
      <c r="V244" s="2029"/>
      <c r="W244" s="2029" t="s">
        <v>1103</v>
      </c>
      <c r="X244" s="2029"/>
      <c r="Y244" s="1949" t="s">
        <v>2208</v>
      </c>
      <c r="Z244" s="2029" t="s">
        <v>2246</v>
      </c>
      <c r="AA244" s="2027" t="s">
        <v>1185</v>
      </c>
      <c r="AB244" s="2029">
        <v>85040</v>
      </c>
      <c r="AC244" s="2029" t="s">
        <v>1096</v>
      </c>
      <c r="AD244" s="1937" t="s">
        <v>3662</v>
      </c>
      <c r="AE244" s="2029"/>
      <c r="AF244" s="1951"/>
      <c r="AG244" s="1951" t="s">
        <v>1087</v>
      </c>
      <c r="AH244" s="2029"/>
      <c r="AI244" s="2047">
        <f>T244</f>
        <v>49203132</v>
      </c>
      <c r="AJ244" s="2076" cm="1">
        <f t="array" ref="AJ244">SUM(MID(0&amp;AI244,LARGE(INDEX(ISNUMBER(--MID(AI244,ROW($1:$127),1))*ROW($1:$127),),ROW($1:$127))+1,1)*10^ROW($1:$127)/10)</f>
        <v>49203132</v>
      </c>
      <c r="AK244" s="1953" t="str">
        <f>VLOOKUP($AJ244,'Item Master Data'!$A:$F,3,FALSE)</f>
        <v>Q.PEAK DUO BLK G10+</v>
      </c>
      <c r="AL244" s="1494">
        <f>VLOOKUP($AJ244,'Item Master Data'!$A:$F,6,FALSE)</f>
        <v>360</v>
      </c>
      <c r="AM244" s="1494">
        <f>F244/AN244</f>
        <v>104</v>
      </c>
      <c r="AN244" s="1494">
        <f>VLOOKUP(AJ244,'Item Master Data'!$A:$G,7,FALSE)</f>
        <v>32</v>
      </c>
      <c r="AO244" s="1494">
        <f>E244-AL244</f>
        <v>0</v>
      </c>
    </row>
    <row r="245" spans="1:41" s="1494" customFormat="1" ht="15" customHeight="1">
      <c r="A245" s="1872" t="s">
        <v>2309</v>
      </c>
      <c r="B245" s="1949" t="s">
        <v>3916</v>
      </c>
      <c r="C245" s="2029" t="s">
        <v>2273</v>
      </c>
      <c r="D245" s="2029" t="s">
        <v>2220</v>
      </c>
      <c r="E245" s="2029">
        <v>400</v>
      </c>
      <c r="F245" s="2031">
        <v>3936</v>
      </c>
      <c r="G245" s="1833">
        <f>F245*E245</f>
        <v>1574400</v>
      </c>
      <c r="H245" s="1831">
        <f>E245*F245/1000000</f>
        <v>1.5744</v>
      </c>
      <c r="I245" s="1837">
        <f>H245</f>
        <v>1.5744</v>
      </c>
      <c r="J245" s="2104"/>
      <c r="K245" s="2104"/>
      <c r="L245" s="2105"/>
      <c r="M245" s="1832">
        <f>SUM(I245:L245)</f>
        <v>1.5744</v>
      </c>
      <c r="N245" s="2030">
        <v>44671</v>
      </c>
      <c r="O245" s="2030">
        <v>44664</v>
      </c>
      <c r="P245" s="2030">
        <v>44671</v>
      </c>
      <c r="Q245" s="2030">
        <v>44672</v>
      </c>
      <c r="R245" s="2029" t="s">
        <v>304</v>
      </c>
      <c r="S245" s="2029">
        <v>60</v>
      </c>
      <c r="T245" s="2029" t="s">
        <v>3371</v>
      </c>
      <c r="U245" s="2024">
        <v>0.55000000000000004</v>
      </c>
      <c r="V245" s="2029" t="s">
        <v>4001</v>
      </c>
      <c r="W245" s="2029" t="s">
        <v>1103</v>
      </c>
      <c r="X245" s="2029"/>
      <c r="Y245" s="1949" t="s">
        <v>2208</v>
      </c>
      <c r="Z245" s="2029" t="s">
        <v>2246</v>
      </c>
      <c r="AA245" s="2027" t="s">
        <v>1185</v>
      </c>
      <c r="AB245" s="2029">
        <v>85040</v>
      </c>
      <c r="AC245" s="2029" t="s">
        <v>1096</v>
      </c>
      <c r="AD245" s="2025" t="s">
        <v>1099</v>
      </c>
      <c r="AE245" s="2029"/>
      <c r="AF245" s="1951"/>
      <c r="AG245" s="1951" t="s">
        <v>1087</v>
      </c>
      <c r="AH245" s="2029"/>
      <c r="AI245" s="2047" t="str">
        <f>T245</f>
        <v>30390156H</v>
      </c>
      <c r="AJ245" s="2076" cm="1">
        <f t="array" ref="AJ245">SUM(MID(0&amp;AI245,LARGE(INDEX(ISNUMBER(--MID(AI245,ROW($1:$127),1))*ROW($1:$127),),ROW($1:$127))+1,1)*10^ROW($1:$127)/10)</f>
        <v>30390156</v>
      </c>
      <c r="AK245" s="1953" t="str">
        <f>VLOOKUP($AJ245,'Item Master Data'!$A:$F,3,FALSE)</f>
        <v>Q.PEAK DUO BLK ML G10+</v>
      </c>
      <c r="AL245" s="1494">
        <f>VLOOKUP($AJ245,'Item Master Data'!$A:$F,6,FALSE)</f>
        <v>400</v>
      </c>
      <c r="AM245" s="1494">
        <f>F245/AN245</f>
        <v>123</v>
      </c>
      <c r="AN245" s="1494">
        <f>VLOOKUP(AJ245,'Item Master Data'!$A:$G,7,FALSE)</f>
        <v>32</v>
      </c>
      <c r="AO245" s="1494">
        <f>E245-AL245</f>
        <v>0</v>
      </c>
    </row>
    <row r="246" spans="1:41" s="1494" customFormat="1" ht="15" customHeight="1">
      <c r="A246" s="1872" t="s">
        <v>2309</v>
      </c>
      <c r="B246" s="1949" t="s">
        <v>3381</v>
      </c>
      <c r="C246" s="2029" t="s">
        <v>2236</v>
      </c>
      <c r="D246" s="2029" t="s">
        <v>2220</v>
      </c>
      <c r="E246" s="2029">
        <v>395</v>
      </c>
      <c r="F246" s="2031">
        <v>384</v>
      </c>
      <c r="G246" s="1833">
        <f>F246*E246</f>
        <v>151680</v>
      </c>
      <c r="H246" s="1831">
        <f>E246*F246/1000000</f>
        <v>0.15168000000000001</v>
      </c>
      <c r="I246" s="1837">
        <f>H246</f>
        <v>0.15168000000000001</v>
      </c>
      <c r="J246" s="2104"/>
      <c r="K246" s="2104"/>
      <c r="L246" s="2105"/>
      <c r="M246" s="1832">
        <f>SUM(I246:L246)</f>
        <v>0.15168000000000001</v>
      </c>
      <c r="N246" s="2030">
        <v>44656</v>
      </c>
      <c r="O246" s="2267">
        <v>44641</v>
      </c>
      <c r="P246" s="2267">
        <v>44651</v>
      </c>
      <c r="Q246" s="2267">
        <v>44656</v>
      </c>
      <c r="R246" s="2113" t="s">
        <v>304</v>
      </c>
      <c r="S246" s="2113">
        <v>60</v>
      </c>
      <c r="T246" s="2113" t="s">
        <v>3448</v>
      </c>
      <c r="U246" s="2024">
        <v>0.46500000000000002</v>
      </c>
      <c r="V246" s="2029" t="s">
        <v>4003</v>
      </c>
      <c r="W246" s="2029" t="s">
        <v>1094</v>
      </c>
      <c r="X246" s="2029"/>
      <c r="Y246" s="1949" t="s">
        <v>1138</v>
      </c>
      <c r="Z246" s="2029" t="s">
        <v>2513</v>
      </c>
      <c r="AA246" s="2027" t="s">
        <v>1149</v>
      </c>
      <c r="AB246" s="2029">
        <v>34741</v>
      </c>
      <c r="AC246" s="2029" t="s">
        <v>1096</v>
      </c>
      <c r="AD246" s="2029" t="s">
        <v>1099</v>
      </c>
      <c r="AE246" s="2029"/>
      <c r="AF246" s="1951" t="s">
        <v>1110</v>
      </c>
      <c r="AG246" s="1951" t="s">
        <v>1087</v>
      </c>
      <c r="AH246" s="2029"/>
      <c r="AI246" s="2047" t="str">
        <f>T246</f>
        <v>30390155H</v>
      </c>
      <c r="AJ246" s="2076" cm="1">
        <f t="array" ref="AJ246">SUM(MID(0&amp;AI246,LARGE(INDEX(ISNUMBER(--MID(AI246,ROW($1:$127),1))*ROW($1:$127),),ROW($1:$127))+1,1)*10^ROW($1:$127)/10)</f>
        <v>30390155</v>
      </c>
      <c r="AK246" s="1953" t="str">
        <f>VLOOKUP($AJ246,'Item Master Data'!$A:$F,3,FALSE)</f>
        <v>Q.PEAK DUO BLK ML G10+</v>
      </c>
      <c r="AL246" s="1494">
        <f>VLOOKUP($AJ246,'Item Master Data'!$A:$F,6,FALSE)</f>
        <v>395</v>
      </c>
      <c r="AM246" s="1494">
        <f>F246/AN246</f>
        <v>12</v>
      </c>
      <c r="AN246" s="1494">
        <f>VLOOKUP(AJ246,'Item Master Data'!$A:$G,7,FALSE)</f>
        <v>32</v>
      </c>
      <c r="AO246" s="1494">
        <f>E246-AL246</f>
        <v>0</v>
      </c>
    </row>
    <row r="247" spans="1:41" s="1494" customFormat="1" ht="15" customHeight="1">
      <c r="A247" s="1872" t="s">
        <v>2309</v>
      </c>
      <c r="B247" s="1949" t="s">
        <v>3287</v>
      </c>
      <c r="C247" s="2029" t="s">
        <v>2236</v>
      </c>
      <c r="D247" s="2029" t="s">
        <v>2220</v>
      </c>
      <c r="E247" s="2029">
        <v>400</v>
      </c>
      <c r="F247" s="2031">
        <v>512</v>
      </c>
      <c r="G247" s="1833">
        <f>F247*E247</f>
        <v>204800</v>
      </c>
      <c r="H247" s="1831">
        <f>E247*F247/1000000</f>
        <v>0.20480000000000001</v>
      </c>
      <c r="I247" s="1837">
        <f>H247</f>
        <v>0.20480000000000001</v>
      </c>
      <c r="J247" s="2104"/>
      <c r="K247" s="2104"/>
      <c r="L247" s="2105"/>
      <c r="M247" s="1832">
        <f>SUM(I247:L247)</f>
        <v>0.20480000000000001</v>
      </c>
      <c r="N247" s="2030">
        <v>44655</v>
      </c>
      <c r="O247" s="2267">
        <v>44617</v>
      </c>
      <c r="P247" s="2267">
        <v>44650</v>
      </c>
      <c r="Q247" s="2267">
        <v>44655</v>
      </c>
      <c r="R247" s="2113" t="s">
        <v>304</v>
      </c>
      <c r="S247" s="2113">
        <v>60</v>
      </c>
      <c r="T247" s="2113">
        <v>49403140</v>
      </c>
      <c r="U247" s="2024">
        <v>0.46500000000000002</v>
      </c>
      <c r="V247" s="2029" t="s">
        <v>4003</v>
      </c>
      <c r="W247" s="2029" t="s">
        <v>1094</v>
      </c>
      <c r="X247" s="2029"/>
      <c r="Y247" s="1949" t="s">
        <v>1138</v>
      </c>
      <c r="Z247" s="2029" t="s">
        <v>2225</v>
      </c>
      <c r="AA247" s="2027" t="s">
        <v>1163</v>
      </c>
      <c r="AB247" s="2029">
        <v>87107</v>
      </c>
      <c r="AC247" s="2029" t="s">
        <v>1096</v>
      </c>
      <c r="AD247" s="2325" t="s">
        <v>1097</v>
      </c>
      <c r="AE247" s="2029"/>
      <c r="AF247" s="1951"/>
      <c r="AG247" s="1951" t="s">
        <v>1087</v>
      </c>
      <c r="AH247" s="2029"/>
      <c r="AI247" s="2047">
        <f>T247</f>
        <v>49403140</v>
      </c>
      <c r="AJ247" s="2076" cm="1">
        <f t="array" ref="AJ247">SUM(MID(0&amp;AI247,LARGE(INDEX(ISNUMBER(--MID(AI247,ROW($1:$127),1))*ROW($1:$127),),ROW($1:$127))+1,1)*10^ROW($1:$127)/10)</f>
        <v>49403140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>F247/AN247</f>
        <v>16</v>
      </c>
      <c r="AN247" s="1494">
        <f>VLOOKUP(AJ247,'Item Master Data'!$A:$G,7,FALSE)</f>
        <v>32</v>
      </c>
      <c r="AO247" s="1494">
        <f>E247-AL247</f>
        <v>0</v>
      </c>
    </row>
    <row r="248" spans="1:41" s="1494" customFormat="1" ht="15" customHeight="1">
      <c r="A248" s="1872" t="s">
        <v>2309</v>
      </c>
      <c r="B248" s="1949" t="s">
        <v>3288</v>
      </c>
      <c r="C248" s="2029" t="s">
        <v>2236</v>
      </c>
      <c r="D248" s="2029" t="s">
        <v>2220</v>
      </c>
      <c r="E248" s="2029">
        <v>400</v>
      </c>
      <c r="F248" s="2031">
        <v>768</v>
      </c>
      <c r="G248" s="1833">
        <f>F248*E248</f>
        <v>307200</v>
      </c>
      <c r="H248" s="1831">
        <f>E248*F248/1000000</f>
        <v>0.30719999999999997</v>
      </c>
      <c r="I248" s="1837">
        <f>H248</f>
        <v>0.30719999999999997</v>
      </c>
      <c r="J248" s="2104"/>
      <c r="K248" s="2104"/>
      <c r="L248" s="2105"/>
      <c r="M248" s="1832">
        <f>SUM(I248:L248)</f>
        <v>0.30719999999999997</v>
      </c>
      <c r="N248" s="2030">
        <v>44655</v>
      </c>
      <c r="O248" s="2267">
        <v>44617</v>
      </c>
      <c r="P248" s="2267">
        <v>44650</v>
      </c>
      <c r="Q248" s="2267">
        <v>44655</v>
      </c>
      <c r="R248" s="2113" t="s">
        <v>304</v>
      </c>
      <c r="S248" s="2113">
        <v>60</v>
      </c>
      <c r="T248" s="2113">
        <v>49403140</v>
      </c>
      <c r="U248" s="2024">
        <v>0.46500000000000002</v>
      </c>
      <c r="V248" s="2029" t="s">
        <v>4003</v>
      </c>
      <c r="W248" s="2029" t="s">
        <v>1094</v>
      </c>
      <c r="X248" s="2029"/>
      <c r="Y248" s="1949" t="s">
        <v>1138</v>
      </c>
      <c r="Z248" s="2029" t="s">
        <v>2267</v>
      </c>
      <c r="AA248" s="2027" t="s">
        <v>1141</v>
      </c>
      <c r="AB248" s="2029">
        <v>80239</v>
      </c>
      <c r="AC248" s="2029" t="s">
        <v>1096</v>
      </c>
      <c r="AD248" s="2325" t="s">
        <v>1097</v>
      </c>
      <c r="AE248" s="2029"/>
      <c r="AF248" s="1951"/>
      <c r="AG248" s="1951" t="s">
        <v>1087</v>
      </c>
      <c r="AH248" s="2029"/>
      <c r="AI248" s="2047">
        <f>T248</f>
        <v>49403140</v>
      </c>
      <c r="AJ248" s="2076" cm="1">
        <f t="array" ref="AJ248">SUM(MID(0&amp;AI248,LARGE(INDEX(ISNUMBER(--MID(AI248,ROW($1:$127),1))*ROW($1:$127),),ROW($1:$127))+1,1)*10^ROW($1:$127)/10)</f>
        <v>49403140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>F248/AN248</f>
        <v>24</v>
      </c>
      <c r="AN248" s="1494">
        <f>VLOOKUP(AJ248,'Item Master Data'!$A:$G,7,FALSE)</f>
        <v>32</v>
      </c>
      <c r="AO248" s="1494">
        <f>E248-AL248</f>
        <v>0</v>
      </c>
    </row>
    <row r="249" spans="1:41" s="1494" customFormat="1" ht="15" customHeight="1">
      <c r="A249" s="1872" t="s">
        <v>2309</v>
      </c>
      <c r="B249" s="1949" t="s">
        <v>3289</v>
      </c>
      <c r="C249" s="2029" t="s">
        <v>2236</v>
      </c>
      <c r="D249" s="2029" t="s">
        <v>2220</v>
      </c>
      <c r="E249" s="2029">
        <v>400</v>
      </c>
      <c r="F249" s="2031">
        <v>320</v>
      </c>
      <c r="G249" s="1833">
        <f>F249*E249</f>
        <v>128000</v>
      </c>
      <c r="H249" s="1831">
        <f>E249*F249/1000000</f>
        <v>0.128</v>
      </c>
      <c r="I249" s="1837">
        <f>H249</f>
        <v>0.128</v>
      </c>
      <c r="J249" s="2104"/>
      <c r="K249" s="2104"/>
      <c r="L249" s="2105"/>
      <c r="M249" s="1832">
        <f>SUM(I249:L249)</f>
        <v>0.128</v>
      </c>
      <c r="N249" s="2030">
        <v>44652</v>
      </c>
      <c r="O249" s="2267">
        <v>44617</v>
      </c>
      <c r="P249" s="2267">
        <v>44650</v>
      </c>
      <c r="Q249" s="2267">
        <v>44652</v>
      </c>
      <c r="R249" s="2113" t="s">
        <v>304</v>
      </c>
      <c r="S249" s="2113">
        <v>60</v>
      </c>
      <c r="T249" s="2113">
        <v>49403140</v>
      </c>
      <c r="U249" s="2024">
        <v>0.46500000000000002</v>
      </c>
      <c r="V249" s="2029" t="s">
        <v>4003</v>
      </c>
      <c r="W249" s="2029" t="s">
        <v>1094</v>
      </c>
      <c r="X249" s="2029"/>
      <c r="Y249" s="1949" t="s">
        <v>1138</v>
      </c>
      <c r="Z249" s="2029" t="s">
        <v>1195</v>
      </c>
      <c r="AA249" s="2027" t="s">
        <v>1149</v>
      </c>
      <c r="AB249" s="2029">
        <v>32205</v>
      </c>
      <c r="AC249" s="2029" t="s">
        <v>1096</v>
      </c>
      <c r="AD249" s="2325" t="s">
        <v>1097</v>
      </c>
      <c r="AE249" s="2029"/>
      <c r="AF249" s="1951"/>
      <c r="AG249" s="1951" t="s">
        <v>1087</v>
      </c>
      <c r="AH249" s="2029"/>
      <c r="AI249" s="2047">
        <f>T249</f>
        <v>49403140</v>
      </c>
      <c r="AJ249" s="2076" cm="1">
        <f t="array" ref="AJ249">SUM(MID(0&amp;AI249,LARGE(INDEX(ISNUMBER(--MID(AI249,ROW($1:$127),1))*ROW($1:$127),),ROW($1:$127))+1,1)*10^ROW($1:$127)/10)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>F249/AN249</f>
        <v>10</v>
      </c>
      <c r="AN249" s="1494">
        <f>VLOOKUP(AJ249,'Item Master Data'!$A:$G,7,FALSE)</f>
        <v>32</v>
      </c>
      <c r="AO249" s="1494">
        <f>E249-AL249</f>
        <v>0</v>
      </c>
    </row>
    <row r="250" spans="1:41" s="1494" customFormat="1" ht="15" customHeight="1">
      <c r="A250" s="1872" t="s">
        <v>2309</v>
      </c>
      <c r="B250" s="1949" t="s">
        <v>3290</v>
      </c>
      <c r="C250" s="2029" t="s">
        <v>2236</v>
      </c>
      <c r="D250" s="2029" t="s">
        <v>2220</v>
      </c>
      <c r="E250" s="2029">
        <v>400</v>
      </c>
      <c r="F250" s="2031">
        <v>2208</v>
      </c>
      <c r="G250" s="1833">
        <f>F250*E250</f>
        <v>883200</v>
      </c>
      <c r="H250" s="1831">
        <f>E250*F250/1000000</f>
        <v>0.88319999999999999</v>
      </c>
      <c r="I250" s="1837">
        <f>H250</f>
        <v>0.88319999999999999</v>
      </c>
      <c r="J250" s="2104"/>
      <c r="K250" s="2104"/>
      <c r="L250" s="2105"/>
      <c r="M250" s="1832">
        <f>SUM(I250:L250)</f>
        <v>0.88319999999999999</v>
      </c>
      <c r="N250" s="2030">
        <v>44656</v>
      </c>
      <c r="O250" s="2267">
        <v>44617</v>
      </c>
      <c r="P250" s="2267">
        <v>44650</v>
      </c>
      <c r="Q250" s="2267">
        <v>44656</v>
      </c>
      <c r="R250" s="2113" t="s">
        <v>304</v>
      </c>
      <c r="S250" s="2113">
        <v>60</v>
      </c>
      <c r="T250" s="2113">
        <v>49403140</v>
      </c>
      <c r="U250" s="2024">
        <v>0.46500000000000002</v>
      </c>
      <c r="V250" s="2029" t="s">
        <v>4003</v>
      </c>
      <c r="W250" s="2029" t="s">
        <v>1094</v>
      </c>
      <c r="X250" s="2029"/>
      <c r="Y250" s="1949" t="s">
        <v>1138</v>
      </c>
      <c r="Z250" s="2029" t="s">
        <v>2240</v>
      </c>
      <c r="AA250" s="2027" t="s">
        <v>1185</v>
      </c>
      <c r="AB250" s="2029">
        <v>85210</v>
      </c>
      <c r="AC250" s="2029" t="s">
        <v>1096</v>
      </c>
      <c r="AD250" s="2325" t="s">
        <v>1097</v>
      </c>
      <c r="AE250" s="2029"/>
      <c r="AF250" s="1951"/>
      <c r="AG250" s="1951" t="s">
        <v>1087</v>
      </c>
      <c r="AH250" s="2029"/>
      <c r="AI250" s="2047">
        <f>T250</f>
        <v>49403140</v>
      </c>
      <c r="AJ250" s="2076" cm="1">
        <f t="array" ref="AJ250">SUM(MID(0&amp;AI250,LARGE(INDEX(ISNUMBER(--MID(AI250,ROW($1:$127),1))*ROW($1:$127),),ROW($1:$127))+1,1)*10^ROW($1:$127)/10)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>F250/AN250</f>
        <v>69</v>
      </c>
      <c r="AN250" s="1494">
        <f>VLOOKUP(AJ250,'Item Master Data'!$A:$G,7,FALSE)</f>
        <v>32</v>
      </c>
      <c r="AO250" s="1494">
        <f>E250-AL250</f>
        <v>0</v>
      </c>
    </row>
    <row r="251" spans="1:41" s="1494" customFormat="1" ht="15" customHeight="1">
      <c r="A251" s="1872" t="s">
        <v>2309</v>
      </c>
      <c r="B251" s="1949" t="s">
        <v>3291</v>
      </c>
      <c r="C251" s="2029" t="s">
        <v>2236</v>
      </c>
      <c r="D251" s="2029" t="s">
        <v>2220</v>
      </c>
      <c r="E251" s="2029">
        <v>400</v>
      </c>
      <c r="F251" s="2031">
        <v>512</v>
      </c>
      <c r="G251" s="1833">
        <f>F251*E251</f>
        <v>204800</v>
      </c>
      <c r="H251" s="1831">
        <f>E251*F251/1000000</f>
        <v>0.20480000000000001</v>
      </c>
      <c r="I251" s="1837">
        <f>H251</f>
        <v>0.20480000000000001</v>
      </c>
      <c r="J251" s="2104"/>
      <c r="K251" s="2104"/>
      <c r="L251" s="2105"/>
      <c r="M251" s="1832">
        <f>SUM(I251:L251)</f>
        <v>0.20480000000000001</v>
      </c>
      <c r="N251" s="2030">
        <v>44656</v>
      </c>
      <c r="O251" s="2267">
        <v>44617</v>
      </c>
      <c r="P251" s="2267">
        <v>44651</v>
      </c>
      <c r="Q251" s="2267">
        <v>44656</v>
      </c>
      <c r="R251" s="2113" t="s">
        <v>304</v>
      </c>
      <c r="S251" s="2113">
        <v>60</v>
      </c>
      <c r="T251" s="2113">
        <v>49403140</v>
      </c>
      <c r="U251" s="2024">
        <v>0.46500000000000002</v>
      </c>
      <c r="V251" s="2029" t="s">
        <v>4003</v>
      </c>
      <c r="W251" s="2029" t="s">
        <v>1094</v>
      </c>
      <c r="X251" s="2029"/>
      <c r="Y251" s="1949" t="s">
        <v>1138</v>
      </c>
      <c r="Z251" s="2029" t="s">
        <v>1129</v>
      </c>
      <c r="AA251" s="2027" t="s">
        <v>1099</v>
      </c>
      <c r="AB251" s="2029">
        <v>91764</v>
      </c>
      <c r="AC251" s="2029" t="s">
        <v>1096</v>
      </c>
      <c r="AD251" s="2325" t="s">
        <v>1097</v>
      </c>
      <c r="AE251" s="2029"/>
      <c r="AF251" s="1951"/>
      <c r="AG251" s="1951" t="s">
        <v>1087</v>
      </c>
      <c r="AH251" s="2029"/>
      <c r="AI251" s="2047">
        <f>T251</f>
        <v>49403140</v>
      </c>
      <c r="AJ251" s="2076" cm="1">
        <f t="array" ref="AJ251">SUM(MID(0&amp;AI251,LARGE(INDEX(ISNUMBER(--MID(AI251,ROW($1:$127),1))*ROW($1:$127),),ROW($1:$127))+1,1)*10^ROW($1:$127)/10)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>F251/AN251</f>
        <v>16</v>
      </c>
      <c r="AN251" s="1494">
        <f>VLOOKUP(AJ251,'Item Master Data'!$A:$G,7,FALSE)</f>
        <v>32</v>
      </c>
      <c r="AO251" s="1494">
        <f>E251-AL251</f>
        <v>0</v>
      </c>
    </row>
    <row r="252" spans="1:41" s="1494" customFormat="1" ht="15" customHeight="1">
      <c r="A252" s="1872" t="s">
        <v>2309</v>
      </c>
      <c r="B252" s="1949" t="s">
        <v>3293</v>
      </c>
      <c r="C252" s="2029" t="s">
        <v>2236</v>
      </c>
      <c r="D252" s="2029" t="s">
        <v>2220</v>
      </c>
      <c r="E252" s="2029">
        <v>400</v>
      </c>
      <c r="F252" s="2031">
        <v>832</v>
      </c>
      <c r="G252" s="1833">
        <f>F252*E252</f>
        <v>332800</v>
      </c>
      <c r="H252" s="1831">
        <f>E252*F252/1000000</f>
        <v>0.33279999999999998</v>
      </c>
      <c r="I252" s="1837">
        <f>H252</f>
        <v>0.33279999999999998</v>
      </c>
      <c r="J252" s="2104"/>
      <c r="K252" s="2104"/>
      <c r="L252" s="2105"/>
      <c r="M252" s="1832">
        <f>SUM(I252:L252)</f>
        <v>0.33279999999999998</v>
      </c>
      <c r="N252" s="2030">
        <v>44652</v>
      </c>
      <c r="O252" s="2267">
        <v>44617</v>
      </c>
      <c r="P252" s="2267">
        <v>44650</v>
      </c>
      <c r="Q252" s="2267">
        <v>44652</v>
      </c>
      <c r="R252" s="2113" t="s">
        <v>304</v>
      </c>
      <c r="S252" s="2113">
        <v>60</v>
      </c>
      <c r="T252" s="2113">
        <v>49403140</v>
      </c>
      <c r="U252" s="2024">
        <v>0.46500000000000002</v>
      </c>
      <c r="V252" s="2029" t="s">
        <v>4003</v>
      </c>
      <c r="W252" s="2029" t="s">
        <v>1094</v>
      </c>
      <c r="X252" s="2029"/>
      <c r="Y252" s="1949" t="s">
        <v>1138</v>
      </c>
      <c r="Z252" s="2029" t="s">
        <v>2252</v>
      </c>
      <c r="AA252" s="2027" t="s">
        <v>1095</v>
      </c>
      <c r="AB252" s="2029">
        <v>78219</v>
      </c>
      <c r="AC252" s="2029" t="s">
        <v>1096</v>
      </c>
      <c r="AD252" s="2325" t="s">
        <v>1097</v>
      </c>
      <c r="AE252" s="2029"/>
      <c r="AF252" s="1951"/>
      <c r="AG252" s="1951" t="s">
        <v>1087</v>
      </c>
      <c r="AH252" s="2029"/>
      <c r="AI252" s="2047">
        <f>T252</f>
        <v>49403140</v>
      </c>
      <c r="AJ252" s="2076" cm="1">
        <f t="array" ref="AJ252">SUM(MID(0&amp;AI252,LARGE(INDEX(ISNUMBER(--MID(AI252,ROW($1:$127),1))*ROW($1:$127),),ROW($1:$127))+1,1)*10^ROW($1:$127)/10)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>F252/AN252</f>
        <v>26</v>
      </c>
      <c r="AN252" s="1494">
        <f>VLOOKUP(AJ252,'Item Master Data'!$A:$G,7,FALSE)</f>
        <v>32</v>
      </c>
      <c r="AO252" s="1494">
        <f>E252-AL252</f>
        <v>0</v>
      </c>
    </row>
    <row r="253" spans="1:41" s="1494" customFormat="1" ht="15" customHeight="1">
      <c r="A253" s="1872" t="s">
        <v>2309</v>
      </c>
      <c r="B253" s="1949" t="s">
        <v>3294</v>
      </c>
      <c r="C253" s="2029" t="s">
        <v>2236</v>
      </c>
      <c r="D253" s="2029" t="s">
        <v>2220</v>
      </c>
      <c r="E253" s="2029">
        <v>400</v>
      </c>
      <c r="F253" s="2031">
        <v>416</v>
      </c>
      <c r="G253" s="1833">
        <f>F253*E253</f>
        <v>166400</v>
      </c>
      <c r="H253" s="1831">
        <f>E253*F253/1000000</f>
        <v>0.16639999999999999</v>
      </c>
      <c r="I253" s="1837">
        <f>H253</f>
        <v>0.16639999999999999</v>
      </c>
      <c r="J253" s="2104"/>
      <c r="K253" s="2104"/>
      <c r="L253" s="2105"/>
      <c r="M253" s="1832">
        <f>SUM(I253:L253)</f>
        <v>0.16639999999999999</v>
      </c>
      <c r="N253" s="2030">
        <v>44656</v>
      </c>
      <c r="O253" s="2267">
        <v>44617</v>
      </c>
      <c r="P253" s="2267">
        <v>44651</v>
      </c>
      <c r="Q253" s="2267">
        <v>44656</v>
      </c>
      <c r="R253" s="2113" t="s">
        <v>304</v>
      </c>
      <c r="S253" s="2113">
        <v>60</v>
      </c>
      <c r="T253" s="2113">
        <v>49403140</v>
      </c>
      <c r="U253" s="2024">
        <v>0.46500000000000002</v>
      </c>
      <c r="V253" s="2029" t="s">
        <v>4003</v>
      </c>
      <c r="W253" s="2029" t="s">
        <v>1094</v>
      </c>
      <c r="X253" s="2029"/>
      <c r="Y253" s="1949" t="s">
        <v>1138</v>
      </c>
      <c r="Z253" s="2029" t="s">
        <v>2212</v>
      </c>
      <c r="AA253" s="2027" t="s">
        <v>1099</v>
      </c>
      <c r="AB253" s="2029">
        <v>95206</v>
      </c>
      <c r="AC253" s="2029" t="s">
        <v>1096</v>
      </c>
      <c r="AD253" s="2325" t="s">
        <v>1097</v>
      </c>
      <c r="AE253" s="2029"/>
      <c r="AF253" s="1951"/>
      <c r="AG253" s="1951" t="s">
        <v>1087</v>
      </c>
      <c r="AH253" s="2029"/>
      <c r="AI253" s="2047">
        <f>T253</f>
        <v>49403140</v>
      </c>
      <c r="AJ253" s="2076" cm="1">
        <f t="array" ref="AJ253">SUM(MID(0&amp;AI253,LARGE(INDEX(ISNUMBER(--MID(AI253,ROW($1:$127),1))*ROW($1:$127),),ROW($1:$127))+1,1)*10^ROW($1:$127)/10)</f>
        <v>49403140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>F253/AN253</f>
        <v>13</v>
      </c>
      <c r="AN253" s="1494">
        <f>VLOOKUP(AJ253,'Item Master Data'!$A:$G,7,FALSE)</f>
        <v>32</v>
      </c>
      <c r="AO253" s="1494">
        <f>E253-AL253</f>
        <v>0</v>
      </c>
    </row>
    <row r="254" spans="1:41" s="1494" customFormat="1" ht="15" customHeight="1">
      <c r="A254" s="1872" t="s">
        <v>2309</v>
      </c>
      <c r="B254" s="1949" t="s">
        <v>3295</v>
      </c>
      <c r="C254" s="2029" t="s">
        <v>2236</v>
      </c>
      <c r="D254" s="2029" t="s">
        <v>2220</v>
      </c>
      <c r="E254" s="2029">
        <v>400</v>
      </c>
      <c r="F254" s="2031">
        <v>672</v>
      </c>
      <c r="G254" s="1833">
        <f>F254*E254</f>
        <v>268800</v>
      </c>
      <c r="H254" s="1831">
        <f>E254*F254/1000000</f>
        <v>0.26879999999999998</v>
      </c>
      <c r="I254" s="1837">
        <f>H254</f>
        <v>0.26879999999999998</v>
      </c>
      <c r="J254" s="2104"/>
      <c r="K254" s="2104"/>
      <c r="L254" s="2105"/>
      <c r="M254" s="1832">
        <f>SUM(I254:L254)</f>
        <v>0.26879999999999998</v>
      </c>
      <c r="N254" s="2030">
        <v>44655</v>
      </c>
      <c r="O254" s="2267">
        <v>44617</v>
      </c>
      <c r="P254" s="2267">
        <v>44651</v>
      </c>
      <c r="Q254" s="2267">
        <v>44655</v>
      </c>
      <c r="R254" s="2113" t="s">
        <v>304</v>
      </c>
      <c r="S254" s="2113">
        <v>60</v>
      </c>
      <c r="T254" s="2113">
        <v>49403140</v>
      </c>
      <c r="U254" s="2024">
        <v>0.46500000000000002</v>
      </c>
      <c r="V254" s="2029" t="s">
        <v>4003</v>
      </c>
      <c r="W254" s="2029" t="s">
        <v>1094</v>
      </c>
      <c r="X254" s="2029"/>
      <c r="Y254" s="1949" t="s">
        <v>1138</v>
      </c>
      <c r="Z254" s="2029" t="s">
        <v>2515</v>
      </c>
      <c r="AA254" s="2027" t="s">
        <v>1185</v>
      </c>
      <c r="AB254" s="2029">
        <v>85714</v>
      </c>
      <c r="AC254" s="2029" t="s">
        <v>1096</v>
      </c>
      <c r="AD254" s="2325" t="s">
        <v>1097</v>
      </c>
      <c r="AE254" s="2029"/>
      <c r="AF254" s="1951"/>
      <c r="AG254" s="1951" t="s">
        <v>1087</v>
      </c>
      <c r="AH254" s="2029"/>
      <c r="AI254" s="2047">
        <f>T254</f>
        <v>49403140</v>
      </c>
      <c r="AJ254" s="2076" cm="1">
        <f t="array" ref="AJ254">SUM(MID(0&amp;AI254,LARGE(INDEX(ISNUMBER(--MID(AI254,ROW($1:$127),1))*ROW($1:$127),),ROW($1:$127))+1,1)*10^ROW($1:$127)/10)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>F254/AN254</f>
        <v>21</v>
      </c>
      <c r="AN254" s="1494">
        <f>VLOOKUP(AJ254,'Item Master Data'!$A:$G,7,FALSE)</f>
        <v>32</v>
      </c>
      <c r="AO254" s="1494">
        <f>E254-AL254</f>
        <v>0</v>
      </c>
    </row>
    <row r="255" spans="1:41" s="1494" customFormat="1" ht="15" customHeight="1">
      <c r="A255" s="1872" t="s">
        <v>2309</v>
      </c>
      <c r="B255" s="1949" t="s">
        <v>3296</v>
      </c>
      <c r="C255" s="2029" t="s">
        <v>2236</v>
      </c>
      <c r="D255" s="2029" t="s">
        <v>2220</v>
      </c>
      <c r="E255" s="2029">
        <v>400</v>
      </c>
      <c r="F255" s="2031">
        <v>416</v>
      </c>
      <c r="G255" s="1833">
        <f>F255*E255</f>
        <v>166400</v>
      </c>
      <c r="H255" s="1831">
        <f>E255*F255/1000000</f>
        <v>0.16639999999999999</v>
      </c>
      <c r="I255" s="1837">
        <f>H255</f>
        <v>0.16639999999999999</v>
      </c>
      <c r="J255" s="2104"/>
      <c r="K255" s="2104"/>
      <c r="L255" s="2105"/>
      <c r="M255" s="1832">
        <f>SUM(I255:L255)</f>
        <v>0.16639999999999999</v>
      </c>
      <c r="N255" s="2030">
        <v>44655</v>
      </c>
      <c r="O255" s="2267">
        <v>44617</v>
      </c>
      <c r="P255" s="2267">
        <v>44651</v>
      </c>
      <c r="Q255" s="2267">
        <v>44655</v>
      </c>
      <c r="R255" s="2113" t="s">
        <v>304</v>
      </c>
      <c r="S255" s="2113">
        <v>60</v>
      </c>
      <c r="T255" s="2113">
        <v>49403140</v>
      </c>
      <c r="U255" s="2024">
        <v>0.46500000000000002</v>
      </c>
      <c r="V255" s="2029" t="s">
        <v>4003</v>
      </c>
      <c r="W255" s="2029" t="s">
        <v>1094</v>
      </c>
      <c r="X255" s="2029"/>
      <c r="Y255" s="1949" t="s">
        <v>1138</v>
      </c>
      <c r="Z255" s="2029" t="s">
        <v>2516</v>
      </c>
      <c r="AA255" s="2027" t="s">
        <v>1139</v>
      </c>
      <c r="AB255" s="2029">
        <v>84104</v>
      </c>
      <c r="AC255" s="2029" t="s">
        <v>1096</v>
      </c>
      <c r="AD255" s="2325" t="s">
        <v>1097</v>
      </c>
      <c r="AE255" s="2029"/>
      <c r="AF255" s="1951"/>
      <c r="AG255" s="1951" t="s">
        <v>1087</v>
      </c>
      <c r="AH255" s="2029"/>
      <c r="AI255" s="2047">
        <f>T255</f>
        <v>49403140</v>
      </c>
      <c r="AJ255" s="2076" cm="1">
        <f t="array" ref="AJ255">SUM(MID(0&amp;AI255,LARGE(INDEX(ISNUMBER(--MID(AI255,ROW($1:$127),1))*ROW($1:$127),),ROW($1:$127))+1,1)*10^ROW($1:$127)/10)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>F255/AN255</f>
        <v>13</v>
      </c>
      <c r="AN255" s="1494">
        <f>VLOOKUP(AJ255,'Item Master Data'!$A:$G,7,FALSE)</f>
        <v>32</v>
      </c>
      <c r="AO255" s="1494">
        <f>E255-AL255</f>
        <v>0</v>
      </c>
    </row>
    <row r="256" spans="1:41" s="1494" customFormat="1" ht="15" customHeight="1">
      <c r="A256" s="1872" t="s">
        <v>2309</v>
      </c>
      <c r="B256" s="1949" t="s">
        <v>3297</v>
      </c>
      <c r="C256" s="2029" t="s">
        <v>2236</v>
      </c>
      <c r="D256" s="2029" t="s">
        <v>2220</v>
      </c>
      <c r="E256" s="2029">
        <v>400</v>
      </c>
      <c r="F256" s="2031">
        <v>768</v>
      </c>
      <c r="G256" s="1833">
        <f>F256*E256</f>
        <v>307200</v>
      </c>
      <c r="H256" s="1831">
        <f>E256*F256/1000000</f>
        <v>0.30719999999999997</v>
      </c>
      <c r="I256" s="1837">
        <f>H256</f>
        <v>0.30719999999999997</v>
      </c>
      <c r="J256" s="2104"/>
      <c r="K256" s="2104"/>
      <c r="L256" s="2105"/>
      <c r="M256" s="1832">
        <f>SUM(I256:L256)</f>
        <v>0.30719999999999997</v>
      </c>
      <c r="N256" s="2030">
        <v>44655</v>
      </c>
      <c r="O256" s="2267">
        <v>44617</v>
      </c>
      <c r="P256" s="2267">
        <v>44651</v>
      </c>
      <c r="Q256" s="2267">
        <v>44655</v>
      </c>
      <c r="R256" s="2113" t="s">
        <v>304</v>
      </c>
      <c r="S256" s="2113">
        <v>60</v>
      </c>
      <c r="T256" s="2113">
        <v>49403140</v>
      </c>
      <c r="U256" s="2024">
        <v>0.46500000000000002</v>
      </c>
      <c r="V256" s="2029" t="s">
        <v>4003</v>
      </c>
      <c r="W256" s="2029" t="s">
        <v>1094</v>
      </c>
      <c r="X256" s="2029"/>
      <c r="Y256" s="1949" t="s">
        <v>1138</v>
      </c>
      <c r="Z256" s="2029" t="s">
        <v>2211</v>
      </c>
      <c r="AA256" s="2027" t="s">
        <v>1160</v>
      </c>
      <c r="AB256" s="2029">
        <v>89118</v>
      </c>
      <c r="AC256" s="2029" t="s">
        <v>1096</v>
      </c>
      <c r="AD256" s="2325" t="s">
        <v>1097</v>
      </c>
      <c r="AE256" s="2029"/>
      <c r="AF256" s="1951"/>
      <c r="AG256" s="1951" t="s">
        <v>1087</v>
      </c>
      <c r="AH256" s="2029"/>
      <c r="AI256" s="2047">
        <f>T256</f>
        <v>49403140</v>
      </c>
      <c r="AJ256" s="2076" cm="1">
        <f t="array" ref="AJ256">SUM(MID(0&amp;AI256,LARGE(INDEX(ISNUMBER(--MID(AI256,ROW($1:$127),1))*ROW($1:$127),),ROW($1:$127))+1,1)*10^ROW($1:$127)/10)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>F256/AN256</f>
        <v>24</v>
      </c>
      <c r="AN256" s="1494">
        <f>VLOOKUP(AJ256,'Item Master Data'!$A:$G,7,FALSE)</f>
        <v>32</v>
      </c>
      <c r="AO256" s="1494">
        <f>E256-AL256</f>
        <v>0</v>
      </c>
    </row>
    <row r="257" spans="1:41" s="1494" customFormat="1" ht="15.75" customHeight="1">
      <c r="A257" s="1872" t="s">
        <v>2309</v>
      </c>
      <c r="B257" s="1949" t="s">
        <v>3450</v>
      </c>
      <c r="C257" s="2029" t="s">
        <v>2236</v>
      </c>
      <c r="D257" s="2029" t="s">
        <v>2220</v>
      </c>
      <c r="E257" s="2029">
        <v>400</v>
      </c>
      <c r="F257" s="2031">
        <v>416</v>
      </c>
      <c r="G257" s="1833">
        <f>F257*E257</f>
        <v>166400</v>
      </c>
      <c r="H257" s="1831">
        <f>E257*F257/1000000</f>
        <v>0.16639999999999999</v>
      </c>
      <c r="I257" s="1837">
        <f>H257</f>
        <v>0.16639999999999999</v>
      </c>
      <c r="J257" s="2104"/>
      <c r="K257" s="2104"/>
      <c r="L257" s="2105"/>
      <c r="M257" s="1832">
        <f>SUM(I257:L257)</f>
        <v>0.16639999999999999</v>
      </c>
      <c r="N257" s="2030">
        <v>44655</v>
      </c>
      <c r="O257" s="2030">
        <v>44617</v>
      </c>
      <c r="P257" s="2030">
        <v>44651</v>
      </c>
      <c r="Q257" s="2030">
        <v>44655</v>
      </c>
      <c r="R257" s="2029" t="s">
        <v>304</v>
      </c>
      <c r="S257" s="2029">
        <v>60</v>
      </c>
      <c r="T257" s="2029">
        <v>49403140</v>
      </c>
      <c r="U257" s="2024">
        <v>0.46500000000000002</v>
      </c>
      <c r="V257" s="2029" t="s">
        <v>4003</v>
      </c>
      <c r="W257" s="2029" t="s">
        <v>1094</v>
      </c>
      <c r="X257" s="2029"/>
      <c r="Y257" s="1949" t="s">
        <v>1138</v>
      </c>
      <c r="Z257" s="2029" t="s">
        <v>2517</v>
      </c>
      <c r="AA257" s="2027" t="s">
        <v>1185</v>
      </c>
      <c r="AB257" s="2029">
        <v>85365</v>
      </c>
      <c r="AC257" s="2029" t="s">
        <v>1096</v>
      </c>
      <c r="AD257" s="2325" t="s">
        <v>1097</v>
      </c>
      <c r="AE257" s="2029"/>
      <c r="AF257" s="1951"/>
      <c r="AG257" s="1951" t="s">
        <v>1087</v>
      </c>
      <c r="AH257" s="2029"/>
      <c r="AI257" s="2047">
        <f>T257</f>
        <v>49403140</v>
      </c>
      <c r="AJ257" s="2076" cm="1">
        <f t="array" ref="AJ257">SUM(MID(0&amp;AI257,LARGE(INDEX(ISNUMBER(--MID(AI257,ROW($1:$127),1))*ROW($1:$127),),ROW($1:$127))+1,1)*10^ROW($1:$127)/10)</f>
        <v>49403140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>F257/AN257</f>
        <v>13</v>
      </c>
      <c r="AN257" s="1494">
        <f>VLOOKUP(AJ257,'Item Master Data'!$A:$G,7,FALSE)</f>
        <v>32</v>
      </c>
      <c r="AO257" s="1494">
        <f>E257-AL257</f>
        <v>0</v>
      </c>
    </row>
    <row r="258" spans="1:41" s="1494" customFormat="1" ht="15" customHeight="1">
      <c r="A258" s="1550" t="s">
        <v>2309</v>
      </c>
      <c r="B258" s="2281" t="s">
        <v>4319</v>
      </c>
      <c r="C258" s="2279" t="s">
        <v>2236</v>
      </c>
      <c r="D258" s="2029" t="s">
        <v>2220</v>
      </c>
      <c r="E258" s="2279">
        <v>400</v>
      </c>
      <c r="F258" s="2278">
        <v>416</v>
      </c>
      <c r="G258" s="1833">
        <f>E258*F258</f>
        <v>166400</v>
      </c>
      <c r="H258" s="1831">
        <f>E258*F258/1000000</f>
        <v>0.16639999999999999</v>
      </c>
      <c r="I258" s="1837"/>
      <c r="J258" s="1818">
        <f>H258</f>
        <v>0.16639999999999999</v>
      </c>
      <c r="K258" s="2104"/>
      <c r="L258" s="2105"/>
      <c r="M258" s="1832">
        <f>SUM(I258:L258)</f>
        <v>0.16639999999999999</v>
      </c>
      <c r="N258" s="2021" t="s">
        <v>4362</v>
      </c>
      <c r="O258" s="2126">
        <v>44666</v>
      </c>
      <c r="P258" s="2280">
        <v>44671</v>
      </c>
      <c r="Q258" s="2280">
        <v>44672</v>
      </c>
      <c r="R258" s="2279" t="s">
        <v>304</v>
      </c>
      <c r="S258" s="2279">
        <v>60</v>
      </c>
      <c r="T258" s="2279">
        <v>49405140</v>
      </c>
      <c r="U258" s="2024">
        <v>0.47</v>
      </c>
      <c r="V258" s="2029"/>
      <c r="W258" s="2029" t="s">
        <v>1094</v>
      </c>
      <c r="X258" s="2029"/>
      <c r="Y258" s="1949" t="s">
        <v>1138</v>
      </c>
      <c r="Z258" s="2029" t="s">
        <v>4320</v>
      </c>
      <c r="AA258" s="2027" t="s">
        <v>1097</v>
      </c>
      <c r="AB258" s="2029">
        <v>30909</v>
      </c>
      <c r="AC258" s="2029" t="s">
        <v>1096</v>
      </c>
      <c r="AD258" s="1937" t="s">
        <v>3662</v>
      </c>
      <c r="AE258" s="2029"/>
      <c r="AF258" s="1951"/>
      <c r="AG258" s="1951" t="s">
        <v>1087</v>
      </c>
      <c r="AH258" s="1951" t="s">
        <v>2469</v>
      </c>
      <c r="AI258" s="2047">
        <f>T258</f>
        <v>49405140</v>
      </c>
      <c r="AJ258" s="2076" cm="1">
        <f t="array" ref="AJ258">SUM(MID(0&amp;AI258,LARGE(INDEX(ISNUMBER(--MID(AI258,ROW($1:$127),1))*ROW($1:$127),),ROW($1:$127))+1,1)*10^ROW($1:$127)/10)</f>
        <v>49405140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>F258/AN258</f>
        <v>13</v>
      </c>
      <c r="AN258" s="1494">
        <f>VLOOKUP(AJ258,'Item Master Data'!$A:$G,7,FALSE)</f>
        <v>32</v>
      </c>
      <c r="AO258" s="1494">
        <f>E258-AL258</f>
        <v>0</v>
      </c>
    </row>
    <row r="259" spans="1:41" s="1494" customFormat="1" ht="15" customHeight="1">
      <c r="A259" s="1872" t="s">
        <v>2309</v>
      </c>
      <c r="B259" s="2135" t="s">
        <v>3918</v>
      </c>
      <c r="C259" s="2025" t="s">
        <v>2236</v>
      </c>
      <c r="D259" s="2029" t="s">
        <v>2220</v>
      </c>
      <c r="E259" s="2025">
        <v>400</v>
      </c>
      <c r="F259" s="2136">
        <v>416</v>
      </c>
      <c r="G259" s="1833">
        <f>F259*E259</f>
        <v>166400</v>
      </c>
      <c r="H259" s="1831">
        <f>E259*F259/1000000</f>
        <v>0.16639999999999999</v>
      </c>
      <c r="I259" s="1837">
        <f>H259</f>
        <v>0.16639999999999999</v>
      </c>
      <c r="J259" s="2104"/>
      <c r="K259" s="2104"/>
      <c r="L259" s="2105"/>
      <c r="M259" s="1832">
        <f>SUM(I259:L259)</f>
        <v>0.16639999999999999</v>
      </c>
      <c r="N259" s="2242">
        <v>44662</v>
      </c>
      <c r="O259" s="2030" t="s">
        <v>3846</v>
      </c>
      <c r="P259" s="2242">
        <v>44659</v>
      </c>
      <c r="Q259" s="2242">
        <v>44662</v>
      </c>
      <c r="R259" s="2025" t="s">
        <v>304</v>
      </c>
      <c r="S259" s="2025">
        <v>60</v>
      </c>
      <c r="T259" s="2025">
        <v>49405140</v>
      </c>
      <c r="U259" s="2024">
        <v>0.47</v>
      </c>
      <c r="V259" s="2029" t="s">
        <v>4004</v>
      </c>
      <c r="W259" s="2029" t="s">
        <v>1094</v>
      </c>
      <c r="X259" s="2029"/>
      <c r="Y259" s="1949" t="s">
        <v>1138</v>
      </c>
      <c r="Z259" s="2029" t="s">
        <v>1187</v>
      </c>
      <c r="AA259" s="2027" t="s">
        <v>1095</v>
      </c>
      <c r="AB259" s="2029">
        <v>77041</v>
      </c>
      <c r="AC259" s="2029" t="s">
        <v>1096</v>
      </c>
      <c r="AD259" s="1937" t="s">
        <v>3662</v>
      </c>
      <c r="AE259" s="2029"/>
      <c r="AF259" s="1951"/>
      <c r="AG259" s="1951" t="s">
        <v>1087</v>
      </c>
      <c r="AH259" s="2029"/>
      <c r="AI259" s="2047">
        <f>T259</f>
        <v>49405140</v>
      </c>
      <c r="AJ259" s="2076" cm="1">
        <f t="array" ref="AJ259">SUM(MID(0&amp;AI259,LARGE(INDEX(ISNUMBER(--MID(AI259,ROW($1:$127),1))*ROW($1:$127),),ROW($1:$127))+1,1)*10^ROW($1:$127)/10)</f>
        <v>49405140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>F259/AN259</f>
        <v>13</v>
      </c>
      <c r="AN259" s="1494">
        <f>VLOOKUP(AJ259,'Item Master Data'!$A:$G,7,FALSE)</f>
        <v>32</v>
      </c>
      <c r="AO259" s="1494">
        <f>E259-AL259</f>
        <v>0</v>
      </c>
    </row>
    <row r="260" spans="1:41" s="1494" customFormat="1" ht="15" customHeight="1">
      <c r="A260" s="1872" t="s">
        <v>2309</v>
      </c>
      <c r="B260" s="2237" t="s">
        <v>3919</v>
      </c>
      <c r="C260" s="2106" t="s">
        <v>2236</v>
      </c>
      <c r="D260" s="2029" t="s">
        <v>2220</v>
      </c>
      <c r="E260" s="2106">
        <v>400</v>
      </c>
      <c r="F260" s="2109">
        <v>320</v>
      </c>
      <c r="G260" s="1833">
        <f>F260*E260</f>
        <v>128000</v>
      </c>
      <c r="H260" s="1831">
        <f>E260*F260/1000000</f>
        <v>0.128</v>
      </c>
      <c r="I260" s="1837">
        <f>H260</f>
        <v>0.128</v>
      </c>
      <c r="J260" s="2104"/>
      <c r="K260" s="2104"/>
      <c r="L260" s="2105"/>
      <c r="M260" s="1832">
        <f>SUM(I260:L260)</f>
        <v>0.128</v>
      </c>
      <c r="N260" s="2243">
        <v>44669</v>
      </c>
      <c r="O260" s="2100" t="s">
        <v>4247</v>
      </c>
      <c r="P260" s="2243">
        <v>44669</v>
      </c>
      <c r="Q260" s="2243">
        <v>44669</v>
      </c>
      <c r="R260" s="2106" t="s">
        <v>304</v>
      </c>
      <c r="S260" s="2106">
        <v>60</v>
      </c>
      <c r="T260" s="2106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3984</v>
      </c>
      <c r="AA260" s="2027" t="s">
        <v>1097</v>
      </c>
      <c r="AB260" s="2029">
        <v>30360</v>
      </c>
      <c r="AC260" s="2029" t="s">
        <v>1096</v>
      </c>
      <c r="AD260" s="1937" t="s">
        <v>3662</v>
      </c>
      <c r="AE260" s="2029"/>
      <c r="AF260" s="1951"/>
      <c r="AG260" s="1951" t="s">
        <v>1087</v>
      </c>
      <c r="AH260" s="2029"/>
      <c r="AI260" s="2047">
        <f>T260</f>
        <v>49405140</v>
      </c>
      <c r="AJ260" s="2076" cm="1">
        <f t="array" ref="AJ260">SUM(MID(0&amp;AI260,LARGE(INDEX(ISNUMBER(--MID(AI260,ROW($1:$127),1))*ROW($1:$127),),ROW($1:$127))+1,1)*10^ROW($1:$127)/10)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>F260/AN260</f>
        <v>10</v>
      </c>
      <c r="AN260" s="1494">
        <f>VLOOKUP(AJ260,'Item Master Data'!$A:$G,7,FALSE)</f>
        <v>32</v>
      </c>
      <c r="AO260" s="1494">
        <f>E260-AL260</f>
        <v>0</v>
      </c>
    </row>
    <row r="261" spans="1:41" s="1494" customFormat="1" ht="15" customHeight="1">
      <c r="A261" s="1872" t="s">
        <v>2309</v>
      </c>
      <c r="B261" s="2237" t="s">
        <v>3919</v>
      </c>
      <c r="C261" s="2106" t="s">
        <v>2236</v>
      </c>
      <c r="D261" s="2029" t="s">
        <v>2220</v>
      </c>
      <c r="E261" s="2106">
        <v>400</v>
      </c>
      <c r="F261" s="2109">
        <f>736-320</f>
        <v>416</v>
      </c>
      <c r="G261" s="1833">
        <f>F261*E261</f>
        <v>166400</v>
      </c>
      <c r="H261" s="1831">
        <f>E261*F261/1000000</f>
        <v>0.16639999999999999</v>
      </c>
      <c r="I261" s="1837"/>
      <c r="J261" s="1818"/>
      <c r="K261" s="2104">
        <f>H261</f>
        <v>0.16639999999999999</v>
      </c>
      <c r="L261" s="2105"/>
      <c r="M261" s="1832">
        <f>SUM(I261:L261)</f>
        <v>0.16639999999999999</v>
      </c>
      <c r="N261" s="2112" t="s">
        <v>3376</v>
      </c>
      <c r="O261" s="2100" t="s">
        <v>4247</v>
      </c>
      <c r="P261" s="2243"/>
      <c r="Q261" s="2243"/>
      <c r="R261" s="2106" t="s">
        <v>304</v>
      </c>
      <c r="S261" s="2106">
        <v>60</v>
      </c>
      <c r="T261" s="2106">
        <v>49405140</v>
      </c>
      <c r="U261" s="2024">
        <v>0.47</v>
      </c>
      <c r="V261" s="2029"/>
      <c r="W261" s="2029" t="s">
        <v>1094</v>
      </c>
      <c r="X261" s="2029"/>
      <c r="Y261" s="1949" t="s">
        <v>1138</v>
      </c>
      <c r="Z261" s="2029" t="s">
        <v>3984</v>
      </c>
      <c r="AA261" s="2027" t="s">
        <v>1097</v>
      </c>
      <c r="AB261" s="2029">
        <v>30360</v>
      </c>
      <c r="AC261" s="2029" t="s">
        <v>1096</v>
      </c>
      <c r="AD261" s="1937" t="s">
        <v>3662</v>
      </c>
      <c r="AE261" s="2029"/>
      <c r="AF261" s="1951"/>
      <c r="AG261" s="1951" t="s">
        <v>1087</v>
      </c>
      <c r="AH261" s="2029"/>
      <c r="AI261" s="2047">
        <f>T261</f>
        <v>49405140</v>
      </c>
      <c r="AJ261" s="2076" cm="1">
        <f t="array" ref="AJ261">SUM(MID(0&amp;AI261,LARGE(INDEX(ISNUMBER(--MID(AI261,ROW($1:$127),1))*ROW($1:$127),),ROW($1:$127))+1,1)*10^ROW($1:$127)/10)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>F261/AN261</f>
        <v>13</v>
      </c>
      <c r="AN261" s="1494">
        <f>VLOOKUP(AJ261,'Item Master Data'!$A:$G,7,FALSE)</f>
        <v>32</v>
      </c>
      <c r="AO261" s="1494">
        <f>E261-AL261</f>
        <v>0</v>
      </c>
    </row>
    <row r="262" spans="1:41" s="1494" customFormat="1" ht="15" customHeight="1">
      <c r="A262" s="1872" t="s">
        <v>2309</v>
      </c>
      <c r="B262" s="2237" t="s">
        <v>3920</v>
      </c>
      <c r="C262" s="2106" t="s">
        <v>2236</v>
      </c>
      <c r="D262" s="2029" t="s">
        <v>2220</v>
      </c>
      <c r="E262" s="2106">
        <v>400</v>
      </c>
      <c r="F262" s="2109">
        <v>640</v>
      </c>
      <c r="G262" s="1833">
        <f>F262*E262</f>
        <v>256000</v>
      </c>
      <c r="H262" s="1831">
        <f>E262*F262/1000000</f>
        <v>0.25600000000000001</v>
      </c>
      <c r="I262" s="1837"/>
      <c r="J262" s="2104"/>
      <c r="K262" s="2104"/>
      <c r="L262" s="2105">
        <f>H262</f>
        <v>0.25600000000000001</v>
      </c>
      <c r="M262" s="1832">
        <f>SUM(I262:L262)</f>
        <v>0.25600000000000001</v>
      </c>
      <c r="N262" s="2113" t="s">
        <v>3419</v>
      </c>
      <c r="O262" s="2100" t="s">
        <v>4247</v>
      </c>
      <c r="P262" s="2243"/>
      <c r="Q262" s="2243"/>
      <c r="R262" s="2106" t="s">
        <v>304</v>
      </c>
      <c r="S262" s="2106">
        <v>60</v>
      </c>
      <c r="T262" s="2106">
        <v>49405140</v>
      </c>
      <c r="U262" s="2024">
        <v>0.47</v>
      </c>
      <c r="V262" s="2029"/>
      <c r="W262" s="2029" t="s">
        <v>1094</v>
      </c>
      <c r="X262" s="2029"/>
      <c r="Y262" s="1949" t="s">
        <v>1138</v>
      </c>
      <c r="Z262" s="2029" t="s">
        <v>3985</v>
      </c>
      <c r="AA262" s="2027" t="s">
        <v>3986</v>
      </c>
      <c r="AB262" s="2029">
        <v>66214</v>
      </c>
      <c r="AC262" s="2029" t="s">
        <v>1096</v>
      </c>
      <c r="AD262" s="1937" t="s">
        <v>3662</v>
      </c>
      <c r="AE262" s="2029"/>
      <c r="AF262" s="1951"/>
      <c r="AG262" s="1951" t="s">
        <v>1087</v>
      </c>
      <c r="AH262" s="2029"/>
      <c r="AI262" s="2047">
        <f>T262</f>
        <v>49405140</v>
      </c>
      <c r="AJ262" s="2076" cm="1">
        <f t="array" ref="AJ262">SUM(MID(0&amp;AI262,LARGE(INDEX(ISNUMBER(--MID(AI262,ROW($1:$127),1))*ROW($1:$127),),ROW($1:$127))+1,1)*10^ROW($1:$127)/10)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>F262/AN262</f>
        <v>20</v>
      </c>
      <c r="AN262" s="1494">
        <f>VLOOKUP(AJ262,'Item Master Data'!$A:$G,7,FALSE)</f>
        <v>32</v>
      </c>
      <c r="AO262" s="1494">
        <f>E262-AL262</f>
        <v>0</v>
      </c>
    </row>
    <row r="263" spans="1:41" s="1494" customFormat="1" ht="15" customHeight="1">
      <c r="A263" s="1872" t="s">
        <v>2309</v>
      </c>
      <c r="B263" s="2238" t="s">
        <v>3921</v>
      </c>
      <c r="C263" s="2239" t="s">
        <v>2236</v>
      </c>
      <c r="D263" s="2029" t="s">
        <v>2220</v>
      </c>
      <c r="E263" s="2239">
        <v>400</v>
      </c>
      <c r="F263" s="2240">
        <v>192</v>
      </c>
      <c r="G263" s="1833">
        <f>F263*E263</f>
        <v>76800</v>
      </c>
      <c r="H263" s="1831">
        <f>E263*F263/1000000</f>
        <v>7.6799999999999993E-2</v>
      </c>
      <c r="I263" s="1837">
        <f>H263</f>
        <v>7.6799999999999993E-2</v>
      </c>
      <c r="J263" s="2104"/>
      <c r="K263" s="2104"/>
      <c r="L263" s="2105"/>
      <c r="M263" s="1832">
        <f>SUM(I263:L263)</f>
        <v>7.6799999999999993E-2</v>
      </c>
      <c r="N263" s="2241">
        <v>44669</v>
      </c>
      <c r="O263" s="2030">
        <v>44662</v>
      </c>
      <c r="P263" s="2241">
        <v>44663</v>
      </c>
      <c r="Q263" s="2241">
        <v>44669</v>
      </c>
      <c r="R263" s="2239" t="s">
        <v>304</v>
      </c>
      <c r="S263" s="2239">
        <v>60</v>
      </c>
      <c r="T263" s="2239">
        <v>49405140</v>
      </c>
      <c r="U263" s="2024">
        <v>0.47</v>
      </c>
      <c r="V263" s="2029" t="s">
        <v>4005</v>
      </c>
      <c r="W263" s="2029" t="s">
        <v>1094</v>
      </c>
      <c r="X263" s="2029"/>
      <c r="Y263" s="1949" t="s">
        <v>1138</v>
      </c>
      <c r="Z263" s="2029" t="s">
        <v>2311</v>
      </c>
      <c r="AA263" s="2027" t="s">
        <v>1160</v>
      </c>
      <c r="AB263" s="2029">
        <v>89431</v>
      </c>
      <c r="AC263" s="2029" t="s">
        <v>1096</v>
      </c>
      <c r="AD263" s="1937" t="s">
        <v>3662</v>
      </c>
      <c r="AE263" s="2029"/>
      <c r="AF263" s="1951"/>
      <c r="AG263" s="1951" t="s">
        <v>1087</v>
      </c>
      <c r="AH263" s="2029"/>
      <c r="AI263" s="2047">
        <f>T263</f>
        <v>49405140</v>
      </c>
      <c r="AJ263" s="2076" cm="1">
        <f t="array" ref="AJ263">SUM(MID(0&amp;AI263,LARGE(INDEX(ISNUMBER(--MID(AI263,ROW($1:$127),1))*ROW($1:$127),),ROW($1:$127))+1,1)*10^ROW($1:$127)/10)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>F263/AN263</f>
        <v>6</v>
      </c>
      <c r="AN263" s="1494">
        <f>VLOOKUP(AJ263,'Item Master Data'!$A:$G,7,FALSE)</f>
        <v>32</v>
      </c>
      <c r="AO263" s="1494">
        <f>E263-AL263</f>
        <v>0</v>
      </c>
    </row>
    <row r="264" spans="1:41" s="1494" customFormat="1" ht="15" customHeight="1">
      <c r="A264" s="1872" t="s">
        <v>2309</v>
      </c>
      <c r="B264" s="2238" t="s">
        <v>3921</v>
      </c>
      <c r="C264" s="2239" t="s">
        <v>2236</v>
      </c>
      <c r="D264" s="2029" t="s">
        <v>2220</v>
      </c>
      <c r="E264" s="2239">
        <v>400</v>
      </c>
      <c r="F264" s="2240">
        <v>224</v>
      </c>
      <c r="G264" s="1833">
        <f>F264*E264</f>
        <v>89600</v>
      </c>
      <c r="H264" s="1831">
        <f>E264*F264/1000000</f>
        <v>8.9599999999999999E-2</v>
      </c>
      <c r="I264" s="1837">
        <f>H264</f>
        <v>8.9599999999999999E-2</v>
      </c>
      <c r="J264" s="2104"/>
      <c r="K264" s="2104"/>
      <c r="L264" s="2105"/>
      <c r="M264" s="1832">
        <f>SUM(I264:L264)</f>
        <v>8.9599999999999999E-2</v>
      </c>
      <c r="N264" s="2241">
        <v>44669</v>
      </c>
      <c r="O264" s="2030">
        <v>44662</v>
      </c>
      <c r="P264" s="2241">
        <v>44659</v>
      </c>
      <c r="Q264" s="2241">
        <v>44669</v>
      </c>
      <c r="R264" s="2239" t="s">
        <v>304</v>
      </c>
      <c r="S264" s="2239">
        <v>60</v>
      </c>
      <c r="T264" s="2239">
        <v>49405140</v>
      </c>
      <c r="U264" s="2024">
        <v>0.47</v>
      </c>
      <c r="V264" s="2029" t="s">
        <v>4005</v>
      </c>
      <c r="W264" s="2029" t="s">
        <v>1094</v>
      </c>
      <c r="X264" s="2029"/>
      <c r="Y264" s="1949" t="s">
        <v>1138</v>
      </c>
      <c r="Z264" s="2029" t="s">
        <v>2311</v>
      </c>
      <c r="AA264" s="2027" t="s">
        <v>1160</v>
      </c>
      <c r="AB264" s="2029">
        <v>89431</v>
      </c>
      <c r="AC264" s="2029" t="s">
        <v>1096</v>
      </c>
      <c r="AD264" s="1937" t="s">
        <v>3662</v>
      </c>
      <c r="AE264" s="2029"/>
      <c r="AF264" s="1951"/>
      <c r="AG264" s="1951" t="s">
        <v>1087</v>
      </c>
      <c r="AH264" s="2029"/>
      <c r="AI264" s="2047">
        <f>T264</f>
        <v>49405140</v>
      </c>
      <c r="AJ264" s="2076" cm="1">
        <f t="array" ref="AJ264">SUM(MID(0&amp;AI264,LARGE(INDEX(ISNUMBER(--MID(AI264,ROW($1:$127),1))*ROW($1:$127),),ROW($1:$127))+1,1)*10^ROW($1:$127)/10)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>F264/AN264</f>
        <v>7</v>
      </c>
      <c r="AN264" s="1494">
        <f>VLOOKUP(AJ264,'Item Master Data'!$A:$G,7,FALSE)</f>
        <v>32</v>
      </c>
      <c r="AO264" s="1494">
        <f>E264-AL264</f>
        <v>0</v>
      </c>
    </row>
    <row r="265" spans="1:41" s="1494" customFormat="1" ht="15" customHeight="1">
      <c r="A265" s="1872" t="s">
        <v>2309</v>
      </c>
      <c r="B265" s="2237" t="s">
        <v>3922</v>
      </c>
      <c r="C265" s="2106" t="s">
        <v>2236</v>
      </c>
      <c r="D265" s="2029" t="s">
        <v>2220</v>
      </c>
      <c r="E265" s="2106">
        <v>400</v>
      </c>
      <c r="F265" s="2109">
        <v>640</v>
      </c>
      <c r="G265" s="1833">
        <f>F265*E265</f>
        <v>256000</v>
      </c>
      <c r="H265" s="1831">
        <f>E265*F265/1000000</f>
        <v>0.25600000000000001</v>
      </c>
      <c r="I265" s="1837"/>
      <c r="J265" s="2104">
        <f>H265</f>
        <v>0.25600000000000001</v>
      </c>
      <c r="K265" s="2104"/>
      <c r="L265" s="2105"/>
      <c r="M265" s="1832">
        <f>SUM(I265:L265)</f>
        <v>0.25600000000000001</v>
      </c>
      <c r="N265" s="2021" t="s">
        <v>4362</v>
      </c>
      <c r="O265" s="2100" t="s">
        <v>4247</v>
      </c>
      <c r="P265" s="2243">
        <v>44672</v>
      </c>
      <c r="Q265" s="2243">
        <v>44673</v>
      </c>
      <c r="R265" s="2106" t="s">
        <v>304</v>
      </c>
      <c r="S265" s="2106">
        <v>60</v>
      </c>
      <c r="T265" s="2106">
        <v>49405140</v>
      </c>
      <c r="U265" s="2024">
        <v>0.47</v>
      </c>
      <c r="V265" s="2029"/>
      <c r="W265" s="2029" t="s">
        <v>1094</v>
      </c>
      <c r="X265" s="2029"/>
      <c r="Y265" s="1949" t="s">
        <v>1138</v>
      </c>
      <c r="Z265" s="2029" t="s">
        <v>3987</v>
      </c>
      <c r="AA265" s="2027" t="s">
        <v>1149</v>
      </c>
      <c r="AB265" s="2029">
        <v>33166</v>
      </c>
      <c r="AC265" s="2029" t="s">
        <v>1096</v>
      </c>
      <c r="AD265" s="1937" t="s">
        <v>3662</v>
      </c>
      <c r="AE265" s="2029"/>
      <c r="AF265" s="1951"/>
      <c r="AG265" s="1951" t="s">
        <v>1087</v>
      </c>
      <c r="AH265" s="2029"/>
      <c r="AI265" s="2047">
        <f>T265</f>
        <v>49405140</v>
      </c>
      <c r="AJ265" s="2076" cm="1">
        <f t="array" ref="AJ265">SUM(MID(0&amp;AI265,LARGE(INDEX(ISNUMBER(--MID(AI265,ROW($1:$127),1))*ROW($1:$127),),ROW($1:$127))+1,1)*10^ROW($1:$127)/10)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>F265/AN265</f>
        <v>20</v>
      </c>
      <c r="AN265" s="1494">
        <f>VLOOKUP(AJ265,'Item Master Data'!$A:$G,7,FALSE)</f>
        <v>32</v>
      </c>
      <c r="AO265" s="1494">
        <f>E265-AL265</f>
        <v>0</v>
      </c>
    </row>
    <row r="266" spans="1:41" s="1494" customFormat="1" ht="15" customHeight="1">
      <c r="A266" s="1872" t="s">
        <v>2309</v>
      </c>
      <c r="B266" s="2238" t="s">
        <v>3923</v>
      </c>
      <c r="C266" s="2239" t="s">
        <v>2236</v>
      </c>
      <c r="D266" s="2029" t="s">
        <v>2220</v>
      </c>
      <c r="E266" s="2239">
        <v>400</v>
      </c>
      <c r="F266" s="2136">
        <v>416</v>
      </c>
      <c r="G266" s="1833">
        <f>F266*E266</f>
        <v>166400</v>
      </c>
      <c r="H266" s="1831">
        <f>E266*F266/1000000</f>
        <v>0.16639999999999999</v>
      </c>
      <c r="I266" s="1837">
        <f>H266</f>
        <v>0.16639999999999999</v>
      </c>
      <c r="J266" s="2104"/>
      <c r="K266" s="2104"/>
      <c r="L266" s="2105"/>
      <c r="M266" s="1832">
        <f>SUM(I266:L266)</f>
        <v>0.16639999999999999</v>
      </c>
      <c r="N266" s="2242">
        <v>44662</v>
      </c>
      <c r="O266" s="2030">
        <v>44662</v>
      </c>
      <c r="P266" s="2241">
        <v>44659</v>
      </c>
      <c r="Q266" s="2241">
        <v>44662</v>
      </c>
      <c r="R266" s="2239" t="s">
        <v>304</v>
      </c>
      <c r="S266" s="2239">
        <v>60</v>
      </c>
      <c r="T266" s="2239">
        <v>49405140</v>
      </c>
      <c r="U266" s="2024">
        <v>0.47</v>
      </c>
      <c r="V266" s="2029" t="s">
        <v>4006</v>
      </c>
      <c r="W266" s="2029" t="s">
        <v>1094</v>
      </c>
      <c r="X266" s="2029"/>
      <c r="Y266" s="1949" t="s">
        <v>1138</v>
      </c>
      <c r="Z266" s="2029" t="s">
        <v>2513</v>
      </c>
      <c r="AA266" s="2027" t="s">
        <v>1149</v>
      </c>
      <c r="AB266" s="2029">
        <v>34741</v>
      </c>
      <c r="AC266" s="2029" t="s">
        <v>1096</v>
      </c>
      <c r="AD266" s="1937" t="s">
        <v>3662</v>
      </c>
      <c r="AE266" s="2029"/>
      <c r="AF266" s="1951"/>
      <c r="AG266" s="1951" t="s">
        <v>1087</v>
      </c>
      <c r="AH266" s="2029"/>
      <c r="AI266" s="2047">
        <f>T266</f>
        <v>49405140</v>
      </c>
      <c r="AJ266" s="2076" cm="1">
        <f t="array" ref="AJ266">SUM(MID(0&amp;AI266,LARGE(INDEX(ISNUMBER(--MID(AI266,ROW($1:$127),1))*ROW($1:$127),),ROW($1:$127))+1,1)*10^ROW($1:$127)/10)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>F266/AN266</f>
        <v>13</v>
      </c>
      <c r="AN266" s="1494">
        <f>VLOOKUP(AJ266,'Item Master Data'!$A:$G,7,FALSE)</f>
        <v>32</v>
      </c>
      <c r="AO266" s="1494">
        <f>E266-AL266</f>
        <v>0</v>
      </c>
    </row>
    <row r="267" spans="1:41" s="1494" customFormat="1" ht="15" customHeight="1">
      <c r="A267" s="1872" t="s">
        <v>2309</v>
      </c>
      <c r="B267" s="2238" t="s">
        <v>3923</v>
      </c>
      <c r="C267" s="2239" t="s">
        <v>2236</v>
      </c>
      <c r="D267" s="2029" t="s">
        <v>2220</v>
      </c>
      <c r="E267" s="2239">
        <v>400</v>
      </c>
      <c r="F267" s="2136">
        <v>416</v>
      </c>
      <c r="G267" s="1833">
        <f>F267*E267</f>
        <v>166400</v>
      </c>
      <c r="H267" s="1831">
        <f>E267*F267/1000000</f>
        <v>0.16639999999999999</v>
      </c>
      <c r="I267" s="1837">
        <f>H267</f>
        <v>0.16639999999999999</v>
      </c>
      <c r="J267" s="2104"/>
      <c r="K267" s="2104"/>
      <c r="L267" s="2105"/>
      <c r="M267" s="1832">
        <f>SUM(I267:L267)</f>
        <v>0.16639999999999999</v>
      </c>
      <c r="N267" s="2241">
        <v>44664</v>
      </c>
      <c r="O267" s="2030">
        <v>44662</v>
      </c>
      <c r="P267" s="2241">
        <v>44663</v>
      </c>
      <c r="Q267" s="2241">
        <v>44664</v>
      </c>
      <c r="R267" s="2239" t="s">
        <v>304</v>
      </c>
      <c r="S267" s="2239">
        <v>60</v>
      </c>
      <c r="T267" s="2239">
        <v>49405140</v>
      </c>
      <c r="U267" s="2024">
        <v>0.47</v>
      </c>
      <c r="V267" s="2029" t="s">
        <v>4007</v>
      </c>
      <c r="W267" s="2029" t="s">
        <v>1094</v>
      </c>
      <c r="X267" s="2029"/>
      <c r="Y267" s="1949" t="s">
        <v>1138</v>
      </c>
      <c r="Z267" s="2029" t="s">
        <v>3988</v>
      </c>
      <c r="AA267" s="2027" t="s">
        <v>1149</v>
      </c>
      <c r="AB267" s="2029">
        <v>32205</v>
      </c>
      <c r="AC267" s="2029" t="s">
        <v>1096</v>
      </c>
      <c r="AD267" s="1937" t="s">
        <v>3662</v>
      </c>
      <c r="AE267" s="2029"/>
      <c r="AF267" s="1951"/>
      <c r="AG267" s="1951" t="s">
        <v>1087</v>
      </c>
      <c r="AH267" s="2029"/>
      <c r="AI267" s="2047">
        <f>T267</f>
        <v>49405140</v>
      </c>
      <c r="AJ267" s="2076" cm="1">
        <f t="array" ref="AJ267">SUM(MID(0&amp;AI267,LARGE(INDEX(ISNUMBER(--MID(AI267,ROW($1:$127),1))*ROW($1:$127),),ROW($1:$127))+1,1)*10^ROW($1:$127)/10)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>F267/AN267</f>
        <v>13</v>
      </c>
      <c r="AN267" s="1494">
        <f>VLOOKUP(AJ267,'Item Master Data'!$A:$G,7,FALSE)</f>
        <v>32</v>
      </c>
      <c r="AO267" s="1494">
        <f>E267-AL267</f>
        <v>0</v>
      </c>
    </row>
    <row r="268" spans="1:41" s="1494" customFormat="1" ht="15" customHeight="1">
      <c r="A268" s="1872" t="s">
        <v>2309</v>
      </c>
      <c r="B268" s="2237" t="s">
        <v>3924</v>
      </c>
      <c r="C268" s="2106" t="s">
        <v>2236</v>
      </c>
      <c r="D268" s="2029" t="s">
        <v>2220</v>
      </c>
      <c r="E268" s="2106">
        <v>400</v>
      </c>
      <c r="F268" s="2109">
        <v>832</v>
      </c>
      <c r="G268" s="1833">
        <f>F268*E268</f>
        <v>332800</v>
      </c>
      <c r="H268" s="1831">
        <f>E268*F268/1000000</f>
        <v>0.33279999999999998</v>
      </c>
      <c r="I268" s="1837"/>
      <c r="J268" s="2104">
        <f>H268</f>
        <v>0.33279999999999998</v>
      </c>
      <c r="K268" s="2104"/>
      <c r="L268" s="2105"/>
      <c r="M268" s="1832">
        <f>SUM(I268:L268)</f>
        <v>0.33279999999999998</v>
      </c>
      <c r="N268" s="2021" t="s">
        <v>4362</v>
      </c>
      <c r="O268" s="2100" t="s">
        <v>4247</v>
      </c>
      <c r="P268" s="2243">
        <v>44670</v>
      </c>
      <c r="Q268" s="2243">
        <v>44673</v>
      </c>
      <c r="R268" s="2106" t="s">
        <v>304</v>
      </c>
      <c r="S268" s="2106">
        <v>60</v>
      </c>
      <c r="T268" s="2106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2267</v>
      </c>
      <c r="AA268" s="2027" t="s">
        <v>1141</v>
      </c>
      <c r="AB268" s="2029">
        <v>80239</v>
      </c>
      <c r="AC268" s="2029" t="s">
        <v>1096</v>
      </c>
      <c r="AD268" s="1937" t="s">
        <v>3662</v>
      </c>
      <c r="AE268" s="2029"/>
      <c r="AF268" s="1951"/>
      <c r="AG268" s="1951" t="s">
        <v>1087</v>
      </c>
      <c r="AH268" s="2029"/>
      <c r="AI268" s="2047">
        <f>T268</f>
        <v>49405140</v>
      </c>
      <c r="AJ268" s="2076" cm="1">
        <f t="array" ref="AJ268">SUM(MID(0&amp;AI268,LARGE(INDEX(ISNUMBER(--MID(AI268,ROW($1:$127),1))*ROW($1:$127),),ROW($1:$127))+1,1)*10^ROW($1:$127)/10)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>F268/AN268</f>
        <v>26</v>
      </c>
      <c r="AN268" s="1494">
        <f>VLOOKUP(AJ268,'Item Master Data'!$A:$G,7,FALSE)</f>
        <v>32</v>
      </c>
      <c r="AO268" s="1494">
        <f>E268-AL268</f>
        <v>0</v>
      </c>
    </row>
    <row r="269" spans="1:41" s="1494" customFormat="1" ht="15" customHeight="1">
      <c r="A269" s="1872" t="s">
        <v>2309</v>
      </c>
      <c r="B269" s="2237" t="s">
        <v>3925</v>
      </c>
      <c r="C269" s="2106" t="s">
        <v>2236</v>
      </c>
      <c r="D269" s="2029" t="s">
        <v>2220</v>
      </c>
      <c r="E269" s="2106">
        <v>400</v>
      </c>
      <c r="F269" s="2109">
        <v>320</v>
      </c>
      <c r="G269" s="1833">
        <f>F269*E269</f>
        <v>128000</v>
      </c>
      <c r="H269" s="1831">
        <f>E269*F269/1000000</f>
        <v>0.128</v>
      </c>
      <c r="I269" s="1837"/>
      <c r="J269" s="2104">
        <f>H269</f>
        <v>0.128</v>
      </c>
      <c r="K269" s="2104"/>
      <c r="L269" s="2105"/>
      <c r="M269" s="1832">
        <f>SUM(I269:L269)</f>
        <v>0.128</v>
      </c>
      <c r="N269" s="2021" t="s">
        <v>4362</v>
      </c>
      <c r="O269" s="2100" t="s">
        <v>4247</v>
      </c>
      <c r="P269" s="2243">
        <v>44672</v>
      </c>
      <c r="Q269" s="2243">
        <v>44676</v>
      </c>
      <c r="R269" s="2106" t="s">
        <v>304</v>
      </c>
      <c r="S269" s="2106">
        <v>60</v>
      </c>
      <c r="T269" s="2106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3989</v>
      </c>
      <c r="AA269" s="2027" t="s">
        <v>1149</v>
      </c>
      <c r="AB269" s="2029">
        <v>33762</v>
      </c>
      <c r="AC269" s="2029" t="s">
        <v>1096</v>
      </c>
      <c r="AD269" s="1937" t="s">
        <v>3662</v>
      </c>
      <c r="AE269" s="2029"/>
      <c r="AF269" s="1951"/>
      <c r="AG269" s="1951" t="s">
        <v>1087</v>
      </c>
      <c r="AH269" s="2029"/>
      <c r="AI269" s="2047">
        <f>T269</f>
        <v>49405140</v>
      </c>
      <c r="AJ269" s="2076" cm="1">
        <f t="array" ref="AJ269">SUM(MID(0&amp;AI269,LARGE(INDEX(ISNUMBER(--MID(AI269,ROW($1:$127),1))*ROW($1:$127),),ROW($1:$127))+1,1)*10^ROW($1:$127)/10)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>F269/AN269</f>
        <v>10</v>
      </c>
      <c r="AN269" s="1494">
        <f>VLOOKUP(AJ269,'Item Master Data'!$A:$G,7,FALSE)</f>
        <v>32</v>
      </c>
      <c r="AO269" s="1494">
        <f>E269-AL269</f>
        <v>0</v>
      </c>
    </row>
    <row r="270" spans="1:41" s="1494" customFormat="1" ht="15" customHeight="1">
      <c r="A270" s="1872" t="s">
        <v>2309</v>
      </c>
      <c r="B270" s="2237" t="s">
        <v>3925</v>
      </c>
      <c r="C270" s="2106" t="s">
        <v>2236</v>
      </c>
      <c r="D270" s="2029" t="s">
        <v>2220</v>
      </c>
      <c r="E270" s="2106">
        <v>400</v>
      </c>
      <c r="F270" s="2109">
        <v>416</v>
      </c>
      <c r="G270" s="1833">
        <f>F270*E270</f>
        <v>166400</v>
      </c>
      <c r="H270" s="1831">
        <f>E270*F270/1000000</f>
        <v>0.16639999999999999</v>
      </c>
      <c r="I270" s="1837"/>
      <c r="J270" s="2104"/>
      <c r="K270" s="2104">
        <f>H270</f>
        <v>0.16639999999999999</v>
      </c>
      <c r="L270" s="2105"/>
      <c r="M270" s="1832">
        <f>SUM(I270:L270)</f>
        <v>0.16639999999999999</v>
      </c>
      <c r="N270" s="2112" t="s">
        <v>3376</v>
      </c>
      <c r="O270" s="2100" t="s">
        <v>4247</v>
      </c>
      <c r="P270" s="2243"/>
      <c r="Q270" s="2243"/>
      <c r="R270" s="2106" t="s">
        <v>304</v>
      </c>
      <c r="S270" s="2106">
        <v>60</v>
      </c>
      <c r="T270" s="2106">
        <v>49405140</v>
      </c>
      <c r="U270" s="2024">
        <v>0.47</v>
      </c>
      <c r="V270" s="2029"/>
      <c r="W270" s="2029" t="s">
        <v>1094</v>
      </c>
      <c r="X270" s="2029"/>
      <c r="Y270" s="1949" t="s">
        <v>1138</v>
      </c>
      <c r="Z270" s="2029" t="s">
        <v>3990</v>
      </c>
      <c r="AA270" s="2027" t="s">
        <v>1168</v>
      </c>
      <c r="AB270" s="2029">
        <v>29420</v>
      </c>
      <c r="AC270" s="2029" t="s">
        <v>1096</v>
      </c>
      <c r="AD270" s="1937" t="s">
        <v>3662</v>
      </c>
      <c r="AE270" s="2029"/>
      <c r="AF270" s="1951"/>
      <c r="AG270" s="1951" t="s">
        <v>1087</v>
      </c>
      <c r="AH270" s="2029"/>
      <c r="AI270" s="2047">
        <f>T270</f>
        <v>49405140</v>
      </c>
      <c r="AJ270" s="2076" cm="1">
        <f t="array" ref="AJ270">SUM(MID(0&amp;AI270,LARGE(INDEX(ISNUMBER(--MID(AI270,ROW($1:$127),1))*ROW($1:$127),),ROW($1:$127))+1,1)*10^ROW($1:$127)/10)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>F270/AN270</f>
        <v>13</v>
      </c>
      <c r="AN270" s="1494">
        <f>VLOOKUP(AJ270,'Item Master Data'!$A:$G,7,FALSE)</f>
        <v>32</v>
      </c>
      <c r="AO270" s="1494">
        <f>E270-AL270</f>
        <v>0</v>
      </c>
    </row>
    <row r="271" spans="1:41" s="1494" customFormat="1" ht="15" customHeight="1">
      <c r="A271" s="1872" t="s">
        <v>2309</v>
      </c>
      <c r="B271" s="2238" t="s">
        <v>3926</v>
      </c>
      <c r="C271" s="2239" t="s">
        <v>2236</v>
      </c>
      <c r="D271" s="2029" t="s">
        <v>2220</v>
      </c>
      <c r="E271" s="2239">
        <v>400</v>
      </c>
      <c r="F271" s="2240">
        <v>416</v>
      </c>
      <c r="G271" s="1833">
        <f>F271*E271</f>
        <v>166400</v>
      </c>
      <c r="H271" s="1831">
        <f>E271*F271/1000000</f>
        <v>0.16639999999999999</v>
      </c>
      <c r="I271" s="1837">
        <f>H271</f>
        <v>0.16639999999999999</v>
      </c>
      <c r="J271" s="2104"/>
      <c r="K271" s="2104"/>
      <c r="L271" s="2105"/>
      <c r="M271" s="1832">
        <f>SUM(I271:L271)</f>
        <v>0.16639999999999999</v>
      </c>
      <c r="N271" s="2241">
        <v>44663</v>
      </c>
      <c r="O271" s="2030" t="s">
        <v>3846</v>
      </c>
      <c r="P271" s="2241">
        <v>44659</v>
      </c>
      <c r="Q271" s="2241">
        <v>44663</v>
      </c>
      <c r="R271" s="2239" t="s">
        <v>304</v>
      </c>
      <c r="S271" s="2239">
        <v>60</v>
      </c>
      <c r="T271" s="2239">
        <v>49405140</v>
      </c>
      <c r="U271" s="2024">
        <v>0.47</v>
      </c>
      <c r="V271" s="2029" t="s">
        <v>4008</v>
      </c>
      <c r="W271" s="2029" t="s">
        <v>1094</v>
      </c>
      <c r="X271" s="2029"/>
      <c r="Y271" s="1949" t="s">
        <v>1138</v>
      </c>
      <c r="Z271" s="2029" t="s">
        <v>2516</v>
      </c>
      <c r="AA271" s="2027" t="s">
        <v>1139</v>
      </c>
      <c r="AB271" s="2029">
        <v>84104</v>
      </c>
      <c r="AC271" s="2029" t="s">
        <v>1096</v>
      </c>
      <c r="AD271" s="1937" t="s">
        <v>3662</v>
      </c>
      <c r="AE271" s="2029"/>
      <c r="AF271" s="1951"/>
      <c r="AG271" s="1951" t="s">
        <v>1087</v>
      </c>
      <c r="AH271" s="2029"/>
      <c r="AI271" s="2047">
        <f>T271</f>
        <v>49405140</v>
      </c>
      <c r="AJ271" s="2076" cm="1">
        <f t="array" ref="AJ271">SUM(MID(0&amp;AI271,LARGE(INDEX(ISNUMBER(--MID(AI271,ROW($1:$127),1))*ROW($1:$127),),ROW($1:$127))+1,1)*10^ROW($1:$127)/10)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>F271/AN271</f>
        <v>13</v>
      </c>
      <c r="AN271" s="1494">
        <f>VLOOKUP(AJ271,'Item Master Data'!$A:$G,7,FALSE)</f>
        <v>32</v>
      </c>
      <c r="AO271" s="1494">
        <f>E271-AL271</f>
        <v>0</v>
      </c>
    </row>
    <row r="272" spans="1:41" s="1494" customFormat="1" ht="15" customHeight="1">
      <c r="A272" s="1872" t="s">
        <v>2309</v>
      </c>
      <c r="B272" s="2238" t="s">
        <v>3926</v>
      </c>
      <c r="C272" s="2239" t="s">
        <v>2236</v>
      </c>
      <c r="D272" s="2029" t="s">
        <v>2220</v>
      </c>
      <c r="E272" s="2239">
        <v>400</v>
      </c>
      <c r="F272" s="2240">
        <v>416</v>
      </c>
      <c r="G272" s="1833">
        <f>F272*E272</f>
        <v>166400</v>
      </c>
      <c r="H272" s="1831">
        <f>E272*F272/1000000</f>
        <v>0.16639999999999999</v>
      </c>
      <c r="I272" s="1837">
        <f>H272</f>
        <v>0.16639999999999999</v>
      </c>
      <c r="J272" s="2104"/>
      <c r="K272" s="2104"/>
      <c r="L272" s="2105"/>
      <c r="M272" s="1832">
        <f>SUM(I272:L272)</f>
        <v>0.16639999999999999</v>
      </c>
      <c r="N272" s="2241">
        <v>44666</v>
      </c>
      <c r="O272" s="2030" t="s">
        <v>3846</v>
      </c>
      <c r="P272" s="2241">
        <v>44663</v>
      </c>
      <c r="Q272" s="2241">
        <v>44666</v>
      </c>
      <c r="R272" s="2239" t="s">
        <v>304</v>
      </c>
      <c r="S272" s="2239">
        <v>60</v>
      </c>
      <c r="T272" s="2239">
        <v>49405140</v>
      </c>
      <c r="U272" s="2024">
        <v>0.47</v>
      </c>
      <c r="V272" s="2029" t="s">
        <v>4009</v>
      </c>
      <c r="W272" s="2029" t="s">
        <v>1094</v>
      </c>
      <c r="X272" s="2029"/>
      <c r="Y272" s="1949" t="s">
        <v>1138</v>
      </c>
      <c r="Z272" s="2029" t="s">
        <v>2225</v>
      </c>
      <c r="AA272" s="2027" t="s">
        <v>1163</v>
      </c>
      <c r="AB272" s="2029">
        <v>87107</v>
      </c>
      <c r="AC272" s="2029" t="s">
        <v>1096</v>
      </c>
      <c r="AD272" s="1937" t="s">
        <v>3662</v>
      </c>
      <c r="AE272" s="2029"/>
      <c r="AF272" s="1951"/>
      <c r="AG272" s="1951" t="s">
        <v>1087</v>
      </c>
      <c r="AH272" s="2029"/>
      <c r="AI272" s="2047">
        <f>T272</f>
        <v>49405140</v>
      </c>
      <c r="AJ272" s="2076" cm="1">
        <f t="array" ref="AJ272">SUM(MID(0&amp;AI272,LARGE(INDEX(ISNUMBER(--MID(AI272,ROW($1:$127),1))*ROW($1:$127),),ROW($1:$127))+1,1)*10^ROW($1:$127)/10)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>F272/AN272</f>
        <v>13</v>
      </c>
      <c r="AN272" s="1494">
        <f>VLOOKUP(AJ272,'Item Master Data'!$A:$G,7,FALSE)</f>
        <v>32</v>
      </c>
      <c r="AO272" s="1494">
        <f>E272-AL272</f>
        <v>0</v>
      </c>
    </row>
    <row r="273" spans="1:41" s="1494" customFormat="1" ht="15" customHeight="1">
      <c r="A273" s="1872" t="s">
        <v>2309</v>
      </c>
      <c r="B273" s="2237" t="s">
        <v>3927</v>
      </c>
      <c r="C273" s="2106" t="s">
        <v>2236</v>
      </c>
      <c r="D273" s="2029" t="s">
        <v>2220</v>
      </c>
      <c r="E273" s="2106">
        <v>400</v>
      </c>
      <c r="F273" s="2109">
        <v>416</v>
      </c>
      <c r="G273" s="1833">
        <f>F273*E273</f>
        <v>166400</v>
      </c>
      <c r="H273" s="1831">
        <f>E273*F273/1000000</f>
        <v>0.16639999999999999</v>
      </c>
      <c r="I273" s="1837"/>
      <c r="J273" s="2104">
        <f>H273</f>
        <v>0.16639999999999999</v>
      </c>
      <c r="K273" s="2104"/>
      <c r="L273" s="2105"/>
      <c r="M273" s="1832">
        <f>SUM(I273:L273)</f>
        <v>0.16639999999999999</v>
      </c>
      <c r="N273" s="2030" t="s">
        <v>4362</v>
      </c>
      <c r="O273" s="2100" t="s">
        <v>4247</v>
      </c>
      <c r="P273" s="2243">
        <v>44670</v>
      </c>
      <c r="Q273" s="2243">
        <v>44673</v>
      </c>
      <c r="R273" s="2106" t="s">
        <v>304</v>
      </c>
      <c r="S273" s="2106">
        <v>60</v>
      </c>
      <c r="T273" s="2106">
        <v>49405140</v>
      </c>
      <c r="U273" s="2024">
        <v>0.47</v>
      </c>
      <c r="V273" s="2029"/>
      <c r="W273" s="2029" t="s">
        <v>1094</v>
      </c>
      <c r="X273" s="2029"/>
      <c r="Y273" s="1949" t="s">
        <v>1138</v>
      </c>
      <c r="Z273" s="2029" t="s">
        <v>2225</v>
      </c>
      <c r="AA273" s="2027" t="s">
        <v>1163</v>
      </c>
      <c r="AB273" s="2029">
        <v>87107</v>
      </c>
      <c r="AC273" s="2029" t="s">
        <v>1096</v>
      </c>
      <c r="AD273" s="1937" t="s">
        <v>3662</v>
      </c>
      <c r="AE273" s="2029"/>
      <c r="AF273" s="1951"/>
      <c r="AG273" s="1951" t="s">
        <v>1087</v>
      </c>
      <c r="AH273" s="2029"/>
      <c r="AI273" s="2047">
        <f>T273</f>
        <v>49405140</v>
      </c>
      <c r="AJ273" s="2076" cm="1">
        <f t="array" ref="AJ273">SUM(MID(0&amp;AI273,LARGE(INDEX(ISNUMBER(--MID(AI273,ROW($1:$127),1))*ROW($1:$127),),ROW($1:$127))+1,1)*10^ROW($1:$127)/10)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>F273/AN273</f>
        <v>13</v>
      </c>
      <c r="AN273" s="1494">
        <f>VLOOKUP(AJ273,'Item Master Data'!$A:$G,7,FALSE)</f>
        <v>32</v>
      </c>
      <c r="AO273" s="1494">
        <f>E273-AL273</f>
        <v>0</v>
      </c>
    </row>
    <row r="274" spans="1:41" s="1494" customFormat="1" ht="15" customHeight="1">
      <c r="A274" s="1872" t="s">
        <v>2309</v>
      </c>
      <c r="B274" s="2237" t="s">
        <v>3927</v>
      </c>
      <c r="C274" s="2106" t="s">
        <v>2236</v>
      </c>
      <c r="D274" s="2029" t="s">
        <v>2220</v>
      </c>
      <c r="E274" s="2106">
        <v>400</v>
      </c>
      <c r="F274" s="2109">
        <v>320</v>
      </c>
      <c r="G274" s="1833">
        <f>F274*E274</f>
        <v>128000</v>
      </c>
      <c r="H274" s="1831">
        <f>E274*F274/1000000</f>
        <v>0.128</v>
      </c>
      <c r="I274" s="1837"/>
      <c r="J274" s="2104">
        <f>H274</f>
        <v>0.128</v>
      </c>
      <c r="K274" s="2104"/>
      <c r="L274" s="2105"/>
      <c r="M274" s="1832">
        <f>SUM(I274:L274)</f>
        <v>0.128</v>
      </c>
      <c r="N274" s="2030" t="s">
        <v>4362</v>
      </c>
      <c r="O274" s="2100" t="s">
        <v>4247</v>
      </c>
      <c r="P274" s="2243">
        <v>44672</v>
      </c>
      <c r="Q274" s="2243">
        <v>44677</v>
      </c>
      <c r="R274" s="2106" t="s">
        <v>304</v>
      </c>
      <c r="S274" s="2106">
        <v>60</v>
      </c>
      <c r="T274" s="2106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2225</v>
      </c>
      <c r="AA274" s="2027" t="s">
        <v>1163</v>
      </c>
      <c r="AB274" s="2029">
        <v>87107</v>
      </c>
      <c r="AC274" s="2029" t="s">
        <v>1096</v>
      </c>
      <c r="AD274" s="1937" t="s">
        <v>3662</v>
      </c>
      <c r="AE274" s="2029"/>
      <c r="AF274" s="1951"/>
      <c r="AG274" s="1951" t="s">
        <v>1087</v>
      </c>
      <c r="AH274" s="2029"/>
      <c r="AI274" s="2047">
        <f>T274</f>
        <v>49405140</v>
      </c>
      <c r="AJ274" s="2076" cm="1">
        <f t="array" ref="AJ274">SUM(MID(0&amp;AI274,LARGE(INDEX(ISNUMBER(--MID(AI274,ROW($1:$127),1))*ROW($1:$127),),ROW($1:$127))+1,1)*10^ROW($1:$127)/10)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>F274/AN274</f>
        <v>10</v>
      </c>
      <c r="AN274" s="1494">
        <f>VLOOKUP(AJ274,'Item Master Data'!$A:$G,7,FALSE)</f>
        <v>32</v>
      </c>
      <c r="AO274" s="1494">
        <f>E274-AL274</f>
        <v>0</v>
      </c>
    </row>
    <row r="275" spans="1:41" s="1494" customFormat="1" ht="15" customHeight="1">
      <c r="A275" s="1550" t="s">
        <v>2309</v>
      </c>
      <c r="B275" s="2237" t="s">
        <v>3928</v>
      </c>
      <c r="C275" s="2106" t="s">
        <v>2236</v>
      </c>
      <c r="D275" s="2029" t="s">
        <v>2220</v>
      </c>
      <c r="E275" s="2106">
        <v>400</v>
      </c>
      <c r="F275" s="2109">
        <v>1072</v>
      </c>
      <c r="G275" s="1833">
        <f>E275*F275</f>
        <v>428800</v>
      </c>
      <c r="H275" s="1831">
        <f>E275*F275/1000000</f>
        <v>0.42880000000000001</v>
      </c>
      <c r="I275" s="1837"/>
      <c r="J275" s="2104">
        <f>H275</f>
        <v>0.42880000000000001</v>
      </c>
      <c r="K275" s="2104"/>
      <c r="L275" s="2105"/>
      <c r="M275" s="1832">
        <f>SUM(I275:L275)</f>
        <v>0.42880000000000001</v>
      </c>
      <c r="N275" s="2030" t="s">
        <v>4362</v>
      </c>
      <c r="O275" s="2100" t="s">
        <v>4247</v>
      </c>
      <c r="P275" s="2243">
        <v>44672</v>
      </c>
      <c r="Q275" s="2243">
        <v>44676</v>
      </c>
      <c r="R275" s="2106" t="s">
        <v>304</v>
      </c>
      <c r="S275" s="2106">
        <v>60</v>
      </c>
      <c r="T275" s="2106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2267</v>
      </c>
      <c r="AA275" s="2027" t="s">
        <v>1141</v>
      </c>
      <c r="AB275" s="2029">
        <v>80239</v>
      </c>
      <c r="AC275" s="2029" t="s">
        <v>1096</v>
      </c>
      <c r="AD275" s="1937" t="s">
        <v>3662</v>
      </c>
      <c r="AE275" s="2029"/>
      <c r="AF275" s="1951"/>
      <c r="AG275" s="1951" t="s">
        <v>1087</v>
      </c>
      <c r="AH275" s="1951" t="s">
        <v>2469</v>
      </c>
      <c r="AI275" s="2047">
        <f>T275</f>
        <v>49405140</v>
      </c>
      <c r="AJ275" s="2076" cm="1">
        <f t="array" ref="AJ275">SUM(MID(0&amp;AI275,LARGE(INDEX(ISNUMBER(--MID(AI275,ROW($1:$127),1))*ROW($1:$127),),ROW($1:$127))+1,1)*10^ROW($1:$127)/10)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>F275/AN275</f>
        <v>33.5</v>
      </c>
      <c r="AN275" s="1494">
        <f>VLOOKUP(AJ275,'Item Master Data'!$A:$G,7,FALSE)</f>
        <v>32</v>
      </c>
      <c r="AO275" s="1494">
        <f>E275-AL275</f>
        <v>0</v>
      </c>
    </row>
    <row r="276" spans="1:41" s="1494" customFormat="1" ht="15" customHeight="1">
      <c r="A276" s="1550" t="s">
        <v>2309</v>
      </c>
      <c r="B276" s="2237" t="s">
        <v>3929</v>
      </c>
      <c r="C276" s="2106" t="s">
        <v>2236</v>
      </c>
      <c r="D276" s="2029" t="s">
        <v>2220</v>
      </c>
      <c r="E276" s="2106">
        <v>400</v>
      </c>
      <c r="F276" s="2109">
        <v>320</v>
      </c>
      <c r="G276" s="1833">
        <f>E276*F276</f>
        <v>128000</v>
      </c>
      <c r="H276" s="1831">
        <f>E276*F276/1000000</f>
        <v>0.128</v>
      </c>
      <c r="I276" s="1837"/>
      <c r="J276" s="2104">
        <f>H276</f>
        <v>0.128</v>
      </c>
      <c r="K276" s="2104"/>
      <c r="L276" s="2105"/>
      <c r="M276" s="1832">
        <f>SUM(I276:L276)</f>
        <v>0.128</v>
      </c>
      <c r="N276" s="2030" t="s">
        <v>4362</v>
      </c>
      <c r="O276" s="2100" t="s">
        <v>4247</v>
      </c>
      <c r="P276" s="2243">
        <v>44672</v>
      </c>
      <c r="Q276" s="2243">
        <v>44673</v>
      </c>
      <c r="R276" s="2106" t="s">
        <v>304</v>
      </c>
      <c r="S276" s="2106">
        <v>60</v>
      </c>
      <c r="T276" s="2106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3991</v>
      </c>
      <c r="AA276" s="2027" t="s">
        <v>1095</v>
      </c>
      <c r="AB276" s="2029">
        <v>78610</v>
      </c>
      <c r="AC276" s="2029" t="s">
        <v>1096</v>
      </c>
      <c r="AD276" s="1937" t="s">
        <v>3662</v>
      </c>
      <c r="AE276" s="2029"/>
      <c r="AF276" s="1951"/>
      <c r="AG276" s="1951" t="s">
        <v>1087</v>
      </c>
      <c r="AH276" s="1951" t="s">
        <v>2469</v>
      </c>
      <c r="AI276" s="2047">
        <f>T276</f>
        <v>49405140</v>
      </c>
      <c r="AJ276" s="2076" cm="1">
        <f t="array" ref="AJ276">SUM(MID(0&amp;AI276,LARGE(INDEX(ISNUMBER(--MID(AI276,ROW($1:$127),1))*ROW($1:$127),),ROW($1:$127))+1,1)*10^ROW($1:$127)/10)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>F276/AN276</f>
        <v>10</v>
      </c>
      <c r="AN276" s="1494">
        <f>VLOOKUP(AJ276,'Item Master Data'!$A:$G,7,FALSE)</f>
        <v>32</v>
      </c>
      <c r="AO276" s="1494">
        <f>E276-AL276</f>
        <v>0</v>
      </c>
    </row>
    <row r="277" spans="1:41" s="1494" customFormat="1" ht="15" customHeight="1">
      <c r="A277" s="1550" t="s">
        <v>2309</v>
      </c>
      <c r="B277" s="2237" t="s">
        <v>3930</v>
      </c>
      <c r="C277" s="2106" t="s">
        <v>2236</v>
      </c>
      <c r="D277" s="2029" t="s">
        <v>2220</v>
      </c>
      <c r="E277" s="2106">
        <v>400</v>
      </c>
      <c r="F277" s="2109">
        <v>416</v>
      </c>
      <c r="G277" s="1833">
        <f>E277*F277</f>
        <v>166400</v>
      </c>
      <c r="H277" s="1831">
        <f>E277*F277/1000000</f>
        <v>0.16639999999999999</v>
      </c>
      <c r="I277" s="1837">
        <f>H277</f>
        <v>0.16639999999999999</v>
      </c>
      <c r="J277" s="2104"/>
      <c r="K277" s="2104"/>
      <c r="L277" s="2105"/>
      <c r="M277" s="1832">
        <f>SUM(I277:L277)</f>
        <v>0.16639999999999999</v>
      </c>
      <c r="N277" s="2243">
        <v>44670</v>
      </c>
      <c r="O277" s="2100" t="s">
        <v>4247</v>
      </c>
      <c r="P277" s="2243">
        <v>44669</v>
      </c>
      <c r="Q277" s="2243">
        <v>44670</v>
      </c>
      <c r="R277" s="2106" t="s">
        <v>304</v>
      </c>
      <c r="S277" s="2106">
        <v>60</v>
      </c>
      <c r="T277" s="2106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3990</v>
      </c>
      <c r="AA277" s="2027" t="s">
        <v>1168</v>
      </c>
      <c r="AB277" s="2029">
        <v>29420</v>
      </c>
      <c r="AC277" s="2029" t="s">
        <v>1096</v>
      </c>
      <c r="AD277" s="1937" t="s">
        <v>3662</v>
      </c>
      <c r="AE277" s="2029"/>
      <c r="AF277" s="1951"/>
      <c r="AG277" s="1951" t="s">
        <v>1087</v>
      </c>
      <c r="AH277" s="1951" t="s">
        <v>2469</v>
      </c>
      <c r="AI277" s="2047">
        <f>T277</f>
        <v>49405140</v>
      </c>
      <c r="AJ277" s="2076" cm="1">
        <f t="array" ref="AJ277">SUM(MID(0&amp;AI277,LARGE(INDEX(ISNUMBER(--MID(AI277,ROW($1:$127),1))*ROW($1:$127),),ROW($1:$127))+1,1)*10^ROW($1:$127)/10)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>F277/AN277</f>
        <v>13</v>
      </c>
      <c r="AN277" s="1494">
        <f>VLOOKUP(AJ277,'Item Master Data'!$A:$G,7,FALSE)</f>
        <v>32</v>
      </c>
      <c r="AO277" s="1494">
        <f>E277-AL277</f>
        <v>0</v>
      </c>
    </row>
    <row r="278" spans="1:41" s="1494" customFormat="1" ht="15" customHeight="1">
      <c r="A278" s="1550" t="s">
        <v>2309</v>
      </c>
      <c r="B278" s="2237" t="s">
        <v>3931</v>
      </c>
      <c r="C278" s="2106" t="s">
        <v>2236</v>
      </c>
      <c r="D278" s="2029" t="s">
        <v>2220</v>
      </c>
      <c r="E278" s="2106">
        <v>400</v>
      </c>
      <c r="F278" s="2109">
        <v>320</v>
      </c>
      <c r="G278" s="1833">
        <f>E278*F278</f>
        <v>128000</v>
      </c>
      <c r="H278" s="1831">
        <f>E278*F278/1000000</f>
        <v>0.128</v>
      </c>
      <c r="I278" s="1837"/>
      <c r="J278" s="2104">
        <f>H278</f>
        <v>0.128</v>
      </c>
      <c r="K278" s="2104"/>
      <c r="L278" s="2105"/>
      <c r="M278" s="1832">
        <f>SUM(I278:L278)</f>
        <v>0.128</v>
      </c>
      <c r="N278" s="2030" t="s">
        <v>4362</v>
      </c>
      <c r="O278" s="2243">
        <v>44664</v>
      </c>
      <c r="P278" s="2243">
        <v>44672</v>
      </c>
      <c r="Q278" s="2243">
        <v>44676</v>
      </c>
      <c r="R278" s="2106" t="s">
        <v>304</v>
      </c>
      <c r="S278" s="2106">
        <v>60</v>
      </c>
      <c r="T278" s="2106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2242</v>
      </c>
      <c r="AA278" s="2027" t="s">
        <v>1149</v>
      </c>
      <c r="AB278" s="2029">
        <v>32583</v>
      </c>
      <c r="AC278" s="2029" t="s">
        <v>1096</v>
      </c>
      <c r="AD278" s="1937" t="s">
        <v>3662</v>
      </c>
      <c r="AE278" s="2029"/>
      <c r="AF278" s="1951"/>
      <c r="AG278" s="1951" t="s">
        <v>1087</v>
      </c>
      <c r="AH278" s="1951" t="s">
        <v>2469</v>
      </c>
      <c r="AI278" s="2047">
        <f>T278</f>
        <v>49405140</v>
      </c>
      <c r="AJ278" s="2076" cm="1">
        <f t="array" ref="AJ278">SUM(MID(0&amp;AI278,LARGE(INDEX(ISNUMBER(--MID(AI278,ROW($1:$127),1))*ROW($1:$127),),ROW($1:$127))+1,1)*10^ROW($1:$127)/10)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>F278/AN278</f>
        <v>10</v>
      </c>
      <c r="AN278" s="1494">
        <f>VLOOKUP(AJ278,'Item Master Data'!$A:$G,7,FALSE)</f>
        <v>32</v>
      </c>
      <c r="AO278" s="1494">
        <f>E278-AL278</f>
        <v>0</v>
      </c>
    </row>
    <row r="279" spans="1:41" s="1494" customFormat="1" ht="15" customHeight="1">
      <c r="A279" s="1550" t="s">
        <v>2309</v>
      </c>
      <c r="B279" s="2237" t="s">
        <v>3931</v>
      </c>
      <c r="C279" s="2106" t="s">
        <v>2236</v>
      </c>
      <c r="D279" s="2029" t="s">
        <v>2220</v>
      </c>
      <c r="E279" s="2106">
        <v>400</v>
      </c>
      <c r="F279" s="2127">
        <v>320</v>
      </c>
      <c r="G279" s="1833">
        <f>E279*F279</f>
        <v>128000</v>
      </c>
      <c r="H279" s="1831">
        <f>E279*F279/1000000</f>
        <v>0.128</v>
      </c>
      <c r="I279" s="1837"/>
      <c r="J279" s="2104">
        <f>H279</f>
        <v>0.128</v>
      </c>
      <c r="K279" s="2104"/>
      <c r="L279" s="2105"/>
      <c r="M279" s="1832">
        <f>SUM(I279:L279)</f>
        <v>0.128</v>
      </c>
      <c r="N279" s="2030" t="s">
        <v>4362</v>
      </c>
      <c r="O279" s="2243">
        <v>44666</v>
      </c>
      <c r="P279" s="2243">
        <v>44672</v>
      </c>
      <c r="Q279" s="2243">
        <v>44678</v>
      </c>
      <c r="R279" s="2106" t="s">
        <v>304</v>
      </c>
      <c r="S279" s="2106">
        <v>60</v>
      </c>
      <c r="T279" s="2106">
        <v>49405140</v>
      </c>
      <c r="U279" s="2024">
        <v>0.47</v>
      </c>
      <c r="V279" s="2029"/>
      <c r="W279" s="2029" t="s">
        <v>1094</v>
      </c>
      <c r="X279" s="2029"/>
      <c r="Y279" s="1949" t="s">
        <v>1138</v>
      </c>
      <c r="Z279" s="2029" t="s">
        <v>2515</v>
      </c>
      <c r="AA279" s="2027" t="s">
        <v>1185</v>
      </c>
      <c r="AB279" s="2029">
        <v>85714</v>
      </c>
      <c r="AC279" s="2029" t="s">
        <v>1096</v>
      </c>
      <c r="AD279" s="1937" t="s">
        <v>3662</v>
      </c>
      <c r="AE279" s="2029"/>
      <c r="AF279" s="1951"/>
      <c r="AG279" s="1951" t="s">
        <v>1087</v>
      </c>
      <c r="AH279" s="1951" t="s">
        <v>2469</v>
      </c>
      <c r="AI279" s="2047">
        <f>T279</f>
        <v>49405140</v>
      </c>
      <c r="AJ279" s="2076" cm="1">
        <f t="array" ref="AJ279">SUM(MID(0&amp;AI279,LARGE(INDEX(ISNUMBER(--MID(AI279,ROW($1:$127),1))*ROW($1:$127),),ROW($1:$127))+1,1)*10^ROW($1:$127)/10)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>F279/AN279</f>
        <v>10</v>
      </c>
      <c r="AN279" s="1494">
        <f>VLOOKUP(AJ279,'Item Master Data'!$A:$G,7,FALSE)</f>
        <v>32</v>
      </c>
      <c r="AO279" s="1494">
        <f>E279-AL279</f>
        <v>0</v>
      </c>
    </row>
    <row r="280" spans="1:41" s="1494" customFormat="1" ht="15" customHeight="1">
      <c r="A280" s="1550" t="s">
        <v>2309</v>
      </c>
      <c r="B280" s="2237" t="s">
        <v>3931</v>
      </c>
      <c r="C280" s="2106" t="s">
        <v>2236</v>
      </c>
      <c r="D280" s="2029" t="s">
        <v>2220</v>
      </c>
      <c r="E280" s="2106">
        <v>400</v>
      </c>
      <c r="F280" s="2109">
        <v>416</v>
      </c>
      <c r="G280" s="1833">
        <f>E280*F280</f>
        <v>166400</v>
      </c>
      <c r="H280" s="1831">
        <f>E280*F280/1000000</f>
        <v>0.16639999999999999</v>
      </c>
      <c r="I280" s="1837"/>
      <c r="J280" s="2104"/>
      <c r="K280" s="2104">
        <f>H280</f>
        <v>0.16639999999999999</v>
      </c>
      <c r="L280" s="2105"/>
      <c r="M280" s="1832">
        <f>SUM(I280:L280)</f>
        <v>0.16639999999999999</v>
      </c>
      <c r="N280" s="2112" t="s">
        <v>3376</v>
      </c>
      <c r="O280" s="2243">
        <v>44664</v>
      </c>
      <c r="P280" s="2243"/>
      <c r="Q280" s="2243"/>
      <c r="R280" s="2106" t="s">
        <v>304</v>
      </c>
      <c r="S280" s="2106">
        <v>60</v>
      </c>
      <c r="T280" s="2106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3863</v>
      </c>
      <c r="AA280" s="2027" t="s">
        <v>1126</v>
      </c>
      <c r="AB280" s="2029">
        <v>28216</v>
      </c>
      <c r="AC280" s="2029" t="s">
        <v>1096</v>
      </c>
      <c r="AD280" s="1937" t="s">
        <v>3662</v>
      </c>
      <c r="AE280" s="2029"/>
      <c r="AF280" s="1951"/>
      <c r="AG280" s="1951" t="s">
        <v>1087</v>
      </c>
      <c r="AH280" s="1951" t="s">
        <v>2469</v>
      </c>
      <c r="AI280" s="2047">
        <f>T280</f>
        <v>49405140</v>
      </c>
      <c r="AJ280" s="2076" cm="1">
        <f t="array" ref="AJ280">SUM(MID(0&amp;AI280,LARGE(INDEX(ISNUMBER(--MID(AI280,ROW($1:$127),1))*ROW($1:$127),),ROW($1:$127))+1,1)*10^ROW($1:$127)/10)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>F280/AN280</f>
        <v>13</v>
      </c>
      <c r="AN280" s="1494">
        <f>VLOOKUP(AJ280,'Item Master Data'!$A:$G,7,FALSE)</f>
        <v>32</v>
      </c>
      <c r="AO280" s="1494">
        <f>E280-AL280</f>
        <v>0</v>
      </c>
    </row>
    <row r="281" spans="1:41" s="1494" customFormat="1" ht="15" customHeight="1">
      <c r="A281" s="1550" t="s">
        <v>2309</v>
      </c>
      <c r="B281" s="2237" t="s">
        <v>3931</v>
      </c>
      <c r="C281" s="2106" t="s">
        <v>2236</v>
      </c>
      <c r="D281" s="2029" t="s">
        <v>2220</v>
      </c>
      <c r="E281" s="2106">
        <v>400</v>
      </c>
      <c r="F281" s="2127">
        <v>416</v>
      </c>
      <c r="G281" s="1833">
        <f>E281*F281</f>
        <v>166400</v>
      </c>
      <c r="H281" s="1831">
        <f>E281*F281/1000000</f>
        <v>0.16639999999999999</v>
      </c>
      <c r="I281" s="1837"/>
      <c r="J281" s="2104"/>
      <c r="K281" s="2104">
        <f>H281</f>
        <v>0.16639999999999999</v>
      </c>
      <c r="L281" s="2105"/>
      <c r="M281" s="1832">
        <f>SUM(I281:L281)</f>
        <v>0.16639999999999999</v>
      </c>
      <c r="N281" s="2112" t="s">
        <v>3376</v>
      </c>
      <c r="O281" s="2243">
        <v>44666</v>
      </c>
      <c r="P281" s="2243"/>
      <c r="Q281" s="2243"/>
      <c r="R281" s="2106" t="s">
        <v>304</v>
      </c>
      <c r="S281" s="2106">
        <v>60</v>
      </c>
      <c r="T281" s="2106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3863</v>
      </c>
      <c r="AA281" s="2027" t="s">
        <v>1126</v>
      </c>
      <c r="AB281" s="2029">
        <v>28216</v>
      </c>
      <c r="AC281" s="2029" t="s">
        <v>1096</v>
      </c>
      <c r="AD281" s="1937" t="s">
        <v>3662</v>
      </c>
      <c r="AE281" s="2029"/>
      <c r="AF281" s="1951"/>
      <c r="AG281" s="1951" t="s">
        <v>1087</v>
      </c>
      <c r="AH281" s="1951" t="s">
        <v>2469</v>
      </c>
      <c r="AI281" s="2047">
        <f>T281</f>
        <v>49405140</v>
      </c>
      <c r="AJ281" s="2076" cm="1">
        <f t="array" ref="AJ281">SUM(MID(0&amp;AI281,LARGE(INDEX(ISNUMBER(--MID(AI281,ROW($1:$127),1))*ROW($1:$127),),ROW($1:$127))+1,1)*10^ROW($1:$127)/10)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>F281/AN281</f>
        <v>13</v>
      </c>
      <c r="AN281" s="1494">
        <f>VLOOKUP(AJ281,'Item Master Data'!$A:$G,7,FALSE)</f>
        <v>32</v>
      </c>
      <c r="AO281" s="1494">
        <f>E281-AL281</f>
        <v>0</v>
      </c>
    </row>
    <row r="282" spans="1:41" s="1494" customFormat="1" ht="15" customHeight="1">
      <c r="A282" s="1550" t="s">
        <v>2309</v>
      </c>
      <c r="B282" s="2237" t="s">
        <v>3932</v>
      </c>
      <c r="C282" s="2106" t="s">
        <v>2236</v>
      </c>
      <c r="D282" s="2029" t="s">
        <v>2220</v>
      </c>
      <c r="E282" s="2106">
        <v>400</v>
      </c>
      <c r="F282" s="2109">
        <v>768</v>
      </c>
      <c r="G282" s="1833">
        <f>E282*F282</f>
        <v>307200</v>
      </c>
      <c r="H282" s="1831">
        <f>E282*F282/1000000</f>
        <v>0.30719999999999997</v>
      </c>
      <c r="I282" s="1837"/>
      <c r="J282" s="2104">
        <f>H282</f>
        <v>0.30719999999999997</v>
      </c>
      <c r="K282" s="2104"/>
      <c r="L282" s="2105"/>
      <c r="M282" s="1832">
        <f>SUM(I282:L282)</f>
        <v>0.30719999999999997</v>
      </c>
      <c r="N282" s="2030" t="s">
        <v>4362</v>
      </c>
      <c r="O282" s="2100" t="s">
        <v>4247</v>
      </c>
      <c r="P282" s="2243">
        <v>44672</v>
      </c>
      <c r="Q282" s="2243">
        <v>44673</v>
      </c>
      <c r="R282" s="2106" t="s">
        <v>304</v>
      </c>
      <c r="S282" s="2106">
        <v>60</v>
      </c>
      <c r="T282" s="2106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3801</v>
      </c>
      <c r="AA282" s="2027" t="s">
        <v>1095</v>
      </c>
      <c r="AB282" s="2029">
        <v>75061</v>
      </c>
      <c r="AC282" s="2029" t="s">
        <v>1096</v>
      </c>
      <c r="AD282" s="1937" t="s">
        <v>3662</v>
      </c>
      <c r="AE282" s="2029"/>
      <c r="AF282" s="1951"/>
      <c r="AG282" s="1951" t="s">
        <v>1087</v>
      </c>
      <c r="AH282" s="1951" t="s">
        <v>2469</v>
      </c>
      <c r="AI282" s="2047">
        <f>T282</f>
        <v>49405140</v>
      </c>
      <c r="AJ282" s="2076" cm="1">
        <f t="array" ref="AJ282">SUM(MID(0&amp;AI282,LARGE(INDEX(ISNUMBER(--MID(AI282,ROW($1:$127),1))*ROW($1:$127),),ROW($1:$127))+1,1)*10^ROW($1:$127)/10)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>F282/AN282</f>
        <v>24</v>
      </c>
      <c r="AN282" s="1494">
        <f>VLOOKUP(AJ282,'Item Master Data'!$A:$G,7,FALSE)</f>
        <v>32</v>
      </c>
      <c r="AO282" s="1494">
        <f>E282-AL282</f>
        <v>0</v>
      </c>
    </row>
    <row r="283" spans="1:41" s="1494" customFormat="1" ht="15" customHeight="1">
      <c r="A283" s="1550" t="s">
        <v>2309</v>
      </c>
      <c r="B283" s="2237" t="s">
        <v>3932</v>
      </c>
      <c r="C283" s="2106" t="s">
        <v>2236</v>
      </c>
      <c r="D283" s="2029" t="s">
        <v>2220</v>
      </c>
      <c r="E283" s="2106">
        <v>400</v>
      </c>
      <c r="F283" s="2109">
        <f>1408-768</f>
        <v>640</v>
      </c>
      <c r="G283" s="1833">
        <f>E283*F283</f>
        <v>256000</v>
      </c>
      <c r="H283" s="1831">
        <f>E283*F283/1000000</f>
        <v>0.25600000000000001</v>
      </c>
      <c r="I283" s="1837"/>
      <c r="J283" s="2104"/>
      <c r="K283" s="2104">
        <f>H283</f>
        <v>0.25600000000000001</v>
      </c>
      <c r="L283" s="2105"/>
      <c r="M283" s="1832">
        <f>SUM(I283:L283)</f>
        <v>0.25600000000000001</v>
      </c>
      <c r="N283" s="2112" t="s">
        <v>3376</v>
      </c>
      <c r="O283" s="2100" t="s">
        <v>4247</v>
      </c>
      <c r="P283" s="2243"/>
      <c r="Q283" s="2243"/>
      <c r="R283" s="2106" t="s">
        <v>304</v>
      </c>
      <c r="S283" s="2106">
        <v>60</v>
      </c>
      <c r="T283" s="2106">
        <v>49405140</v>
      </c>
      <c r="U283" s="2024">
        <v>0.47</v>
      </c>
      <c r="V283" s="2029"/>
      <c r="W283" s="2029" t="s">
        <v>1094</v>
      </c>
      <c r="X283" s="2029"/>
      <c r="Y283" s="1949" t="s">
        <v>1138</v>
      </c>
      <c r="Z283" s="2029" t="s">
        <v>3801</v>
      </c>
      <c r="AA283" s="2027" t="s">
        <v>1095</v>
      </c>
      <c r="AB283" s="2029">
        <v>75061</v>
      </c>
      <c r="AC283" s="2029" t="s">
        <v>1096</v>
      </c>
      <c r="AD283" s="1937" t="s">
        <v>3662</v>
      </c>
      <c r="AE283" s="2029"/>
      <c r="AF283" s="1951"/>
      <c r="AG283" s="1951" t="s">
        <v>1087</v>
      </c>
      <c r="AH283" s="1951" t="s">
        <v>2469</v>
      </c>
      <c r="AI283" s="2047">
        <f>T283</f>
        <v>49405140</v>
      </c>
      <c r="AJ283" s="2076" cm="1">
        <f t="array" ref="AJ283">SUM(MID(0&amp;AI283,LARGE(INDEX(ISNUMBER(--MID(AI283,ROW($1:$127),1))*ROW($1:$127),),ROW($1:$127))+1,1)*10^ROW($1:$127)/10)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>F283/AN283</f>
        <v>20</v>
      </c>
      <c r="AN283" s="1494">
        <f>VLOOKUP(AJ283,'Item Master Data'!$A:$G,7,FALSE)</f>
        <v>32</v>
      </c>
      <c r="AO283" s="1494">
        <f>E283-AL283</f>
        <v>0</v>
      </c>
    </row>
    <row r="284" spans="1:41" s="1494" customFormat="1" ht="15" customHeight="1">
      <c r="A284" s="1550" t="s">
        <v>2309</v>
      </c>
      <c r="B284" s="2238" t="s">
        <v>3933</v>
      </c>
      <c r="C284" s="2239" t="s">
        <v>2236</v>
      </c>
      <c r="D284" s="2029" t="s">
        <v>2220</v>
      </c>
      <c r="E284" s="2239">
        <v>400</v>
      </c>
      <c r="F284" s="2240">
        <v>768</v>
      </c>
      <c r="G284" s="1833">
        <f>E284*F284</f>
        <v>307200</v>
      </c>
      <c r="H284" s="1831">
        <f>E284*F284/1000000</f>
        <v>0.30719999999999997</v>
      </c>
      <c r="I284" s="1837">
        <f>H284</f>
        <v>0.30719999999999997</v>
      </c>
      <c r="J284" s="2104"/>
      <c r="K284" s="2104"/>
      <c r="L284" s="2105"/>
      <c r="M284" s="1832">
        <f>SUM(I284:L284)</f>
        <v>0.30719999999999997</v>
      </c>
      <c r="N284" s="2241">
        <v>44663</v>
      </c>
      <c r="O284" s="2030" t="s">
        <v>3846</v>
      </c>
      <c r="P284" s="2241">
        <v>44658</v>
      </c>
      <c r="Q284" s="2241">
        <v>44662</v>
      </c>
      <c r="R284" s="2239" t="s">
        <v>304</v>
      </c>
      <c r="S284" s="2239">
        <v>60</v>
      </c>
      <c r="T284" s="2239">
        <v>49405140</v>
      </c>
      <c r="U284" s="2024">
        <v>0.47</v>
      </c>
      <c r="V284" s="2029" t="s">
        <v>4010</v>
      </c>
      <c r="W284" s="2029" t="s">
        <v>1094</v>
      </c>
      <c r="X284" s="2029"/>
      <c r="Y284" s="1949" t="s">
        <v>1138</v>
      </c>
      <c r="Z284" s="2029" t="s">
        <v>2267</v>
      </c>
      <c r="AA284" s="2027" t="s">
        <v>1141</v>
      </c>
      <c r="AB284" s="2029">
        <v>80239</v>
      </c>
      <c r="AC284" s="2029" t="s">
        <v>1096</v>
      </c>
      <c r="AD284" s="1937" t="s">
        <v>3662</v>
      </c>
      <c r="AE284" s="2029"/>
      <c r="AF284" s="1951"/>
      <c r="AG284" s="1951" t="s">
        <v>1087</v>
      </c>
      <c r="AH284" s="1951" t="s">
        <v>2469</v>
      </c>
      <c r="AI284" s="2047">
        <f>T284</f>
        <v>49405140</v>
      </c>
      <c r="AJ284" s="2076" cm="1">
        <f t="array" ref="AJ284">SUM(MID(0&amp;AI284,LARGE(INDEX(ISNUMBER(--MID(AI284,ROW($1:$127),1))*ROW($1:$127),),ROW($1:$127))+1,1)*10^ROW($1:$127)/10)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>F284/AN284</f>
        <v>24</v>
      </c>
      <c r="AN284" s="1494">
        <f>VLOOKUP(AJ284,'Item Master Data'!$A:$G,7,FALSE)</f>
        <v>32</v>
      </c>
      <c r="AO284" s="1494">
        <f>E284-AL284</f>
        <v>0</v>
      </c>
    </row>
    <row r="285" spans="1:41" s="1494" customFormat="1" ht="15" customHeight="1">
      <c r="A285" s="1550" t="s">
        <v>2309</v>
      </c>
      <c r="B285" s="2238" t="s">
        <v>3933</v>
      </c>
      <c r="C285" s="2239" t="s">
        <v>2236</v>
      </c>
      <c r="D285" s="2029" t="s">
        <v>2220</v>
      </c>
      <c r="E285" s="2239">
        <v>400</v>
      </c>
      <c r="F285" s="2240">
        <v>768</v>
      </c>
      <c r="G285" s="1833">
        <f>E285*F285</f>
        <v>307200</v>
      </c>
      <c r="H285" s="1831">
        <f>E285*F285/1000000</f>
        <v>0.30719999999999997</v>
      </c>
      <c r="I285" s="1837">
        <f>H285</f>
        <v>0.30719999999999997</v>
      </c>
      <c r="J285" s="2104"/>
      <c r="K285" s="2104"/>
      <c r="L285" s="2105"/>
      <c r="M285" s="1832">
        <f>SUM(I285:L285)</f>
        <v>0.30719999999999997</v>
      </c>
      <c r="N285" s="2241">
        <v>44662</v>
      </c>
      <c r="O285" s="2030" t="s">
        <v>3846</v>
      </c>
      <c r="P285" s="2241">
        <v>44658</v>
      </c>
      <c r="Q285" s="2241">
        <v>44662</v>
      </c>
      <c r="R285" s="2239" t="s">
        <v>304</v>
      </c>
      <c r="S285" s="2239">
        <v>60</v>
      </c>
      <c r="T285" s="2239">
        <v>49405140</v>
      </c>
      <c r="U285" s="2024">
        <v>0.47</v>
      </c>
      <c r="V285" s="2029" t="s">
        <v>4012</v>
      </c>
      <c r="W285" s="2029" t="s">
        <v>1094</v>
      </c>
      <c r="X285" s="2029"/>
      <c r="Y285" s="1949" t="s">
        <v>1138</v>
      </c>
      <c r="Z285" s="2029" t="s">
        <v>2211</v>
      </c>
      <c r="AA285" s="2027" t="s">
        <v>1160</v>
      </c>
      <c r="AB285" s="2029">
        <v>89118</v>
      </c>
      <c r="AC285" s="2029" t="s">
        <v>1096</v>
      </c>
      <c r="AD285" s="1937" t="s">
        <v>3662</v>
      </c>
      <c r="AE285" s="2029"/>
      <c r="AF285" s="1951"/>
      <c r="AG285" s="1951" t="s">
        <v>1087</v>
      </c>
      <c r="AH285" s="1951" t="s">
        <v>2469</v>
      </c>
      <c r="AI285" s="2047">
        <f>T285</f>
        <v>49405140</v>
      </c>
      <c r="AJ285" s="2076" cm="1">
        <f t="array" ref="AJ285">SUM(MID(0&amp;AI285,LARGE(INDEX(ISNUMBER(--MID(AI285,ROW($1:$127),1))*ROW($1:$127),),ROW($1:$127))+1,1)*10^ROW($1:$127)/10)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>F285/AN285</f>
        <v>24</v>
      </c>
      <c r="AN285" s="1494">
        <f>VLOOKUP(AJ285,'Item Master Data'!$A:$G,7,FALSE)</f>
        <v>32</v>
      </c>
      <c r="AO285" s="1494">
        <f>E285-AL285</f>
        <v>0</v>
      </c>
    </row>
    <row r="286" spans="1:41" s="1494" customFormat="1" ht="15" customHeight="1">
      <c r="A286" s="1550" t="s">
        <v>2309</v>
      </c>
      <c r="B286" s="2238" t="s">
        <v>3933</v>
      </c>
      <c r="C286" s="2239" t="s">
        <v>2236</v>
      </c>
      <c r="D286" s="2029" t="s">
        <v>2220</v>
      </c>
      <c r="E286" s="2239">
        <v>400</v>
      </c>
      <c r="F286" s="2240">
        <v>768</v>
      </c>
      <c r="G286" s="1833">
        <f>E286*F286</f>
        <v>307200</v>
      </c>
      <c r="H286" s="1831">
        <f>E286*F286/1000000</f>
        <v>0.30719999999999997</v>
      </c>
      <c r="I286" s="1837">
        <f>H286</f>
        <v>0.30719999999999997</v>
      </c>
      <c r="J286" s="2104"/>
      <c r="K286" s="2104"/>
      <c r="L286" s="2105"/>
      <c r="M286" s="1832">
        <f>SUM(I286:L286)</f>
        <v>0.30719999999999997</v>
      </c>
      <c r="N286" s="2241">
        <v>44663</v>
      </c>
      <c r="O286" s="2030" t="s">
        <v>3846</v>
      </c>
      <c r="P286" s="2241">
        <v>44658</v>
      </c>
      <c r="Q286" s="2241">
        <v>44663</v>
      </c>
      <c r="R286" s="2239" t="s">
        <v>304</v>
      </c>
      <c r="S286" s="2239">
        <v>60</v>
      </c>
      <c r="T286" s="2239">
        <v>49405140</v>
      </c>
      <c r="U286" s="2024">
        <v>0.47</v>
      </c>
      <c r="V286" s="2029" t="s">
        <v>4013</v>
      </c>
      <c r="W286" s="2029" t="s">
        <v>1094</v>
      </c>
      <c r="X286" s="2029"/>
      <c r="Y286" s="1949" t="s">
        <v>1138</v>
      </c>
      <c r="Z286" s="2029" t="s">
        <v>3992</v>
      </c>
      <c r="AA286" s="2027" t="s">
        <v>1099</v>
      </c>
      <c r="AB286" s="2029">
        <v>91355</v>
      </c>
      <c r="AC286" s="2029" t="s">
        <v>1096</v>
      </c>
      <c r="AD286" s="1937" t="s">
        <v>3662</v>
      </c>
      <c r="AE286" s="2029"/>
      <c r="AF286" s="1951"/>
      <c r="AG286" s="1951" t="s">
        <v>1087</v>
      </c>
      <c r="AH286" s="1951" t="s">
        <v>2469</v>
      </c>
      <c r="AI286" s="2047">
        <f>T286</f>
        <v>49405140</v>
      </c>
      <c r="AJ286" s="2076" cm="1">
        <f t="array" ref="AJ286">SUM(MID(0&amp;AI286,LARGE(INDEX(ISNUMBER(--MID(AI286,ROW($1:$127),1))*ROW($1:$127),),ROW($1:$127))+1,1)*10^ROW($1:$127)/10)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>F286/AN286</f>
        <v>24</v>
      </c>
      <c r="AN286" s="1494">
        <f>VLOOKUP(AJ286,'Item Master Data'!$A:$G,7,FALSE)</f>
        <v>32</v>
      </c>
      <c r="AO286" s="1494">
        <f>E286-AL286</f>
        <v>0</v>
      </c>
    </row>
    <row r="287" spans="1:41" s="1494" customFormat="1" ht="15" customHeight="1">
      <c r="A287" s="1550" t="s">
        <v>2309</v>
      </c>
      <c r="B287" s="2238" t="s">
        <v>3933</v>
      </c>
      <c r="C287" s="2239" t="s">
        <v>2236</v>
      </c>
      <c r="D287" s="2029" t="s">
        <v>2220</v>
      </c>
      <c r="E287" s="2239">
        <v>400</v>
      </c>
      <c r="F287" s="2240">
        <v>768</v>
      </c>
      <c r="G287" s="1833">
        <f>E287*F287</f>
        <v>307200</v>
      </c>
      <c r="H287" s="1831">
        <f>E287*F287/1000000</f>
        <v>0.30719999999999997</v>
      </c>
      <c r="I287" s="1837">
        <f>H287</f>
        <v>0.30719999999999997</v>
      </c>
      <c r="J287" s="2104"/>
      <c r="K287" s="2104"/>
      <c r="L287" s="2105"/>
      <c r="M287" s="1832">
        <f>SUM(I287:L287)</f>
        <v>0.30719999999999997</v>
      </c>
      <c r="N287" s="2241">
        <v>44666</v>
      </c>
      <c r="O287" s="2030" t="s">
        <v>3846</v>
      </c>
      <c r="P287" s="2241">
        <v>44659</v>
      </c>
      <c r="Q287" s="2241">
        <v>44666</v>
      </c>
      <c r="R287" s="2239" t="s">
        <v>304</v>
      </c>
      <c r="S287" s="2239">
        <v>60</v>
      </c>
      <c r="T287" s="2239">
        <v>49405140</v>
      </c>
      <c r="U287" s="2024">
        <v>0.47</v>
      </c>
      <c r="V287" s="2029" t="s">
        <v>4011</v>
      </c>
      <c r="W287" s="2029" t="s">
        <v>1094</v>
      </c>
      <c r="X287" s="2029"/>
      <c r="Y287" s="1949" t="s">
        <v>1138</v>
      </c>
      <c r="Z287" s="2029" t="s">
        <v>2212</v>
      </c>
      <c r="AA287" s="2027" t="s">
        <v>1099</v>
      </c>
      <c r="AB287" s="2029">
        <v>95206</v>
      </c>
      <c r="AC287" s="2029" t="s">
        <v>1096</v>
      </c>
      <c r="AD287" s="1937" t="s">
        <v>3662</v>
      </c>
      <c r="AE287" s="2029"/>
      <c r="AF287" s="1951"/>
      <c r="AG287" s="1951" t="s">
        <v>1087</v>
      </c>
      <c r="AH287" s="1951" t="s">
        <v>2469</v>
      </c>
      <c r="AI287" s="2047">
        <f>T287</f>
        <v>49405140</v>
      </c>
      <c r="AJ287" s="2076" cm="1">
        <f t="array" ref="AJ287">SUM(MID(0&amp;AI287,LARGE(INDEX(ISNUMBER(--MID(AI287,ROW($1:$127),1))*ROW($1:$127),),ROW($1:$127))+1,1)*10^ROW($1:$127)/10)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>F287/AN287</f>
        <v>24</v>
      </c>
      <c r="AN287" s="1494">
        <f>VLOOKUP(AJ287,'Item Master Data'!$A:$G,7,FALSE)</f>
        <v>32</v>
      </c>
      <c r="AO287" s="1494">
        <f>E287-AL287</f>
        <v>0</v>
      </c>
    </row>
    <row r="288" spans="1:41" s="1494" customFormat="1" ht="15" customHeight="1">
      <c r="A288" s="1550" t="s">
        <v>2309</v>
      </c>
      <c r="B288" s="2237" t="s">
        <v>3934</v>
      </c>
      <c r="C288" s="2106" t="s">
        <v>2236</v>
      </c>
      <c r="D288" s="2029" t="s">
        <v>2220</v>
      </c>
      <c r="E288" s="2106">
        <v>400</v>
      </c>
      <c r="F288" s="2109">
        <v>416</v>
      </c>
      <c r="G288" s="1833">
        <f>E288*F288</f>
        <v>166400</v>
      </c>
      <c r="H288" s="1831">
        <f>E288*F288/1000000</f>
        <v>0.16639999999999999</v>
      </c>
      <c r="I288" s="1837"/>
      <c r="J288" s="2104">
        <f>H288</f>
        <v>0.16639999999999999</v>
      </c>
      <c r="K288" s="2104"/>
      <c r="L288" s="2105"/>
      <c r="M288" s="1832">
        <f>SUM(I288:L288)</f>
        <v>0.16639999999999999</v>
      </c>
      <c r="N288" s="2030" t="s">
        <v>4362</v>
      </c>
      <c r="O288" s="2100">
        <v>44666</v>
      </c>
      <c r="P288" s="2243">
        <v>44670</v>
      </c>
      <c r="Q288" s="2243">
        <v>44673</v>
      </c>
      <c r="R288" s="2106" t="s">
        <v>304</v>
      </c>
      <c r="S288" s="2106">
        <v>60</v>
      </c>
      <c r="T288" s="2106">
        <v>49405140</v>
      </c>
      <c r="U288" s="2024">
        <v>0.47</v>
      </c>
      <c r="V288" s="2029"/>
      <c r="W288" s="2029" t="s">
        <v>1094</v>
      </c>
      <c r="X288" s="2029"/>
      <c r="Y288" s="1949" t="s">
        <v>1138</v>
      </c>
      <c r="Z288" s="2029" t="s">
        <v>1173</v>
      </c>
      <c r="AA288" s="2027" t="s">
        <v>1095</v>
      </c>
      <c r="AB288" s="2029">
        <v>79935</v>
      </c>
      <c r="AC288" s="2029" t="s">
        <v>1096</v>
      </c>
      <c r="AD288" s="1937" t="s">
        <v>3662</v>
      </c>
      <c r="AE288" s="2029"/>
      <c r="AF288" s="1951"/>
      <c r="AG288" s="1951" t="s">
        <v>1087</v>
      </c>
      <c r="AH288" s="1951" t="s">
        <v>2469</v>
      </c>
      <c r="AI288" s="2047">
        <f>T288</f>
        <v>49405140</v>
      </c>
      <c r="AJ288" s="2076" cm="1">
        <f t="array" ref="AJ288">SUM(MID(0&amp;AI288,LARGE(INDEX(ISNUMBER(--MID(AI288,ROW($1:$127),1))*ROW($1:$127),),ROW($1:$127))+1,1)*10^ROW($1:$127)/10)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>F288/AN288</f>
        <v>13</v>
      </c>
      <c r="AN288" s="1494">
        <f>VLOOKUP(AJ288,'Item Master Data'!$A:$G,7,FALSE)</f>
        <v>32</v>
      </c>
      <c r="AO288" s="1494">
        <f>E288-AL288</f>
        <v>0</v>
      </c>
    </row>
    <row r="289" spans="1:41" s="1494" customFormat="1" ht="15" customHeight="1">
      <c r="A289" s="1550" t="s">
        <v>2309</v>
      </c>
      <c r="B289" s="2238" t="s">
        <v>3935</v>
      </c>
      <c r="C289" s="2239" t="s">
        <v>2236</v>
      </c>
      <c r="D289" s="2029" t="s">
        <v>2220</v>
      </c>
      <c r="E289" s="2239">
        <v>400</v>
      </c>
      <c r="F289" s="2240">
        <v>160</v>
      </c>
      <c r="G289" s="1833">
        <f>E289*F289</f>
        <v>64000</v>
      </c>
      <c r="H289" s="1831">
        <f>E289*F289/1000000</f>
        <v>6.4000000000000001E-2</v>
      </c>
      <c r="I289" s="1837">
        <f>H289</f>
        <v>6.4000000000000001E-2</v>
      </c>
      <c r="J289" s="2104"/>
      <c r="K289" s="2104"/>
      <c r="L289" s="2105"/>
      <c r="M289" s="1832">
        <f>SUM(I289:L289)</f>
        <v>6.4000000000000001E-2</v>
      </c>
      <c r="N289" s="2241">
        <v>44666</v>
      </c>
      <c r="O289" s="2030" t="s">
        <v>3846</v>
      </c>
      <c r="P289" s="2241">
        <v>44663</v>
      </c>
      <c r="Q289" s="2241">
        <v>44666</v>
      </c>
      <c r="R289" s="2239" t="s">
        <v>304</v>
      </c>
      <c r="S289" s="2239">
        <v>60</v>
      </c>
      <c r="T289" s="2239">
        <v>49405140</v>
      </c>
      <c r="U289" s="2024">
        <v>0.47</v>
      </c>
      <c r="V289" s="2029" t="s">
        <v>4014</v>
      </c>
      <c r="W289" s="2029" t="s">
        <v>1094</v>
      </c>
      <c r="X289" s="2029"/>
      <c r="Y289" s="1949" t="s">
        <v>1138</v>
      </c>
      <c r="Z289" s="2029" t="s">
        <v>3990</v>
      </c>
      <c r="AA289" s="2027" t="s">
        <v>1168</v>
      </c>
      <c r="AB289" s="2029">
        <v>29420</v>
      </c>
      <c r="AC289" s="2029" t="s">
        <v>1096</v>
      </c>
      <c r="AD289" s="1937" t="s">
        <v>3662</v>
      </c>
      <c r="AE289" s="2029"/>
      <c r="AF289" s="1951"/>
      <c r="AG289" s="1951" t="s">
        <v>1087</v>
      </c>
      <c r="AH289" s="1951" t="s">
        <v>2469</v>
      </c>
      <c r="AI289" s="2047">
        <f>T289</f>
        <v>49405140</v>
      </c>
      <c r="AJ289" s="2076" cm="1">
        <f t="array" ref="AJ289">SUM(MID(0&amp;AI289,LARGE(INDEX(ISNUMBER(--MID(AI289,ROW($1:$127),1))*ROW($1:$127),),ROW($1:$127))+1,1)*10^ROW($1:$127)/10)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>F289/AN289</f>
        <v>5</v>
      </c>
      <c r="AN289" s="1494">
        <f>VLOOKUP(AJ289,'Item Master Data'!$A:$G,7,FALSE)</f>
        <v>32</v>
      </c>
      <c r="AO289" s="1494">
        <f>E289-AL289</f>
        <v>0</v>
      </c>
    </row>
    <row r="290" spans="1:41" s="1494" customFormat="1" ht="15" customHeight="1">
      <c r="A290" s="1550" t="s">
        <v>2309</v>
      </c>
      <c r="B290" s="2238" t="s">
        <v>3935</v>
      </c>
      <c r="C290" s="2239" t="s">
        <v>2236</v>
      </c>
      <c r="D290" s="2029" t="s">
        <v>2220</v>
      </c>
      <c r="E290" s="2239">
        <v>400</v>
      </c>
      <c r="F290" s="2240">
        <v>160</v>
      </c>
      <c r="G290" s="1833">
        <f>E290*F290</f>
        <v>64000</v>
      </c>
      <c r="H290" s="1831">
        <f>E290*F290/1000000</f>
        <v>6.4000000000000001E-2</v>
      </c>
      <c r="I290" s="1837">
        <f>H290</f>
        <v>6.4000000000000001E-2</v>
      </c>
      <c r="J290" s="2104"/>
      <c r="K290" s="2104"/>
      <c r="L290" s="2105"/>
      <c r="M290" s="1832">
        <f>SUM(I290:L290)</f>
        <v>6.4000000000000001E-2</v>
      </c>
      <c r="N290" s="2241">
        <v>44664</v>
      </c>
      <c r="O290" s="2030" t="s">
        <v>3846</v>
      </c>
      <c r="P290" s="2241">
        <v>44663</v>
      </c>
      <c r="Q290" s="2241">
        <v>44664</v>
      </c>
      <c r="R290" s="2239" t="s">
        <v>304</v>
      </c>
      <c r="S290" s="2239">
        <v>60</v>
      </c>
      <c r="T290" s="2239">
        <v>49405140</v>
      </c>
      <c r="U290" s="2024">
        <v>0.47</v>
      </c>
      <c r="V290" s="2029" t="s">
        <v>4015</v>
      </c>
      <c r="W290" s="2029" t="s">
        <v>1094</v>
      </c>
      <c r="X290" s="2029"/>
      <c r="Y290" s="1949" t="s">
        <v>1138</v>
      </c>
      <c r="Z290" s="2029" t="s">
        <v>3993</v>
      </c>
      <c r="AA290" s="2027" t="s">
        <v>1168</v>
      </c>
      <c r="AB290" s="2029">
        <v>29673</v>
      </c>
      <c r="AC290" s="2029" t="s">
        <v>1096</v>
      </c>
      <c r="AD290" s="1937" t="s">
        <v>3662</v>
      </c>
      <c r="AE290" s="2029"/>
      <c r="AF290" s="1951"/>
      <c r="AG290" s="1951" t="s">
        <v>1087</v>
      </c>
      <c r="AH290" s="1951" t="s">
        <v>2469</v>
      </c>
      <c r="AI290" s="2047">
        <f>T290</f>
        <v>49405140</v>
      </c>
      <c r="AJ290" s="2076" cm="1">
        <f t="array" ref="AJ290">SUM(MID(0&amp;AI290,LARGE(INDEX(ISNUMBER(--MID(AI290,ROW($1:$127),1))*ROW($1:$127),),ROW($1:$127))+1,1)*10^ROW($1:$127)/10)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>F290/AN290</f>
        <v>5</v>
      </c>
      <c r="AN290" s="1494">
        <f>VLOOKUP(AJ290,'Item Master Data'!$A:$G,7,FALSE)</f>
        <v>32</v>
      </c>
      <c r="AO290" s="1494">
        <f>E290-AL290</f>
        <v>0</v>
      </c>
    </row>
    <row r="291" spans="1:41" s="1494" customFormat="1" ht="15" customHeight="1">
      <c r="A291" s="1550" t="s">
        <v>2309</v>
      </c>
      <c r="B291" s="2237" t="s">
        <v>3936</v>
      </c>
      <c r="C291" s="2106" t="s">
        <v>2236</v>
      </c>
      <c r="D291" s="2029" t="s">
        <v>2220</v>
      </c>
      <c r="E291" s="2106">
        <v>400</v>
      </c>
      <c r="F291" s="2109">
        <v>640</v>
      </c>
      <c r="G291" s="1833">
        <f>E291*F291</f>
        <v>256000</v>
      </c>
      <c r="H291" s="1831">
        <f>E291*F291/1000000</f>
        <v>0.25600000000000001</v>
      </c>
      <c r="I291" s="1837"/>
      <c r="J291" s="2104">
        <f>H291</f>
        <v>0.25600000000000001</v>
      </c>
      <c r="K291" s="2104"/>
      <c r="L291" s="2105"/>
      <c r="M291" s="1832">
        <f>SUM(I291:L291)</f>
        <v>0.25600000000000001</v>
      </c>
      <c r="N291" s="2021" t="s">
        <v>4362</v>
      </c>
      <c r="O291" s="2100" t="s">
        <v>4247</v>
      </c>
      <c r="P291" s="2243">
        <v>44670</v>
      </c>
      <c r="Q291" s="2243">
        <v>44672</v>
      </c>
      <c r="R291" s="2106" t="s">
        <v>304</v>
      </c>
      <c r="S291" s="2106">
        <v>60</v>
      </c>
      <c r="T291" s="2106">
        <v>49405140</v>
      </c>
      <c r="U291" s="2024">
        <v>0.47</v>
      </c>
      <c r="V291" s="2029"/>
      <c r="W291" s="2029" t="s">
        <v>1094</v>
      </c>
      <c r="X291" s="2029"/>
      <c r="Y291" s="1949" t="s">
        <v>1138</v>
      </c>
      <c r="Z291" s="2029" t="s">
        <v>1187</v>
      </c>
      <c r="AA291" s="2027" t="s">
        <v>1095</v>
      </c>
      <c r="AB291" s="2029">
        <v>77041</v>
      </c>
      <c r="AC291" s="2029" t="s">
        <v>1096</v>
      </c>
      <c r="AD291" s="1937" t="s">
        <v>3662</v>
      </c>
      <c r="AE291" s="2029"/>
      <c r="AF291" s="1951"/>
      <c r="AG291" s="1951" t="s">
        <v>1087</v>
      </c>
      <c r="AH291" s="1951" t="s">
        <v>2469</v>
      </c>
      <c r="AI291" s="2047">
        <f>T291</f>
        <v>49405140</v>
      </c>
      <c r="AJ291" s="2076" cm="1">
        <f t="array" ref="AJ291">SUM(MID(0&amp;AI291,LARGE(INDEX(ISNUMBER(--MID(AI291,ROW($1:$127),1))*ROW($1:$127),),ROW($1:$127))+1,1)*10^ROW($1:$127)/10)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>F291/AN291</f>
        <v>20</v>
      </c>
      <c r="AN291" s="1494">
        <f>VLOOKUP(AJ291,'Item Master Data'!$A:$G,7,FALSE)</f>
        <v>32</v>
      </c>
      <c r="AO291" s="1494">
        <f>E291-AL291</f>
        <v>0</v>
      </c>
    </row>
    <row r="292" spans="1:41" s="1494" customFormat="1" ht="15" customHeight="1">
      <c r="A292" s="1550" t="s">
        <v>2309</v>
      </c>
      <c r="B292" s="2237" t="s">
        <v>3936</v>
      </c>
      <c r="C292" s="2106" t="s">
        <v>2236</v>
      </c>
      <c r="D292" s="2029" t="s">
        <v>2220</v>
      </c>
      <c r="E292" s="2106">
        <v>400</v>
      </c>
      <c r="F292" s="2109">
        <v>640</v>
      </c>
      <c r="G292" s="1833">
        <f>E292*F292</f>
        <v>256000</v>
      </c>
      <c r="H292" s="1831">
        <f>E292*F292/1000000</f>
        <v>0.25600000000000001</v>
      </c>
      <c r="I292" s="1837"/>
      <c r="J292" s="1818"/>
      <c r="K292" s="2104">
        <f t="shared" ref="K292" si="10">H292</f>
        <v>0.25600000000000001</v>
      </c>
      <c r="L292" s="2105"/>
      <c r="M292" s="1832">
        <f>SUM(I292:L292)</f>
        <v>0.25600000000000001</v>
      </c>
      <c r="N292" s="2112" t="s">
        <v>3376</v>
      </c>
      <c r="O292" s="2100" t="s">
        <v>4247</v>
      </c>
      <c r="P292" s="2030"/>
      <c r="Q292" s="2030"/>
      <c r="R292" s="2106" t="s">
        <v>304</v>
      </c>
      <c r="S292" s="2106">
        <v>60</v>
      </c>
      <c r="T292" s="2106">
        <v>49405140</v>
      </c>
      <c r="U292" s="2024">
        <v>0.47</v>
      </c>
      <c r="V292" s="2029"/>
      <c r="W292" s="2029" t="s">
        <v>1094</v>
      </c>
      <c r="X292" s="2029"/>
      <c r="Y292" s="1949" t="s">
        <v>1138</v>
      </c>
      <c r="Z292" s="2029" t="s">
        <v>1187</v>
      </c>
      <c r="AA292" s="2027" t="s">
        <v>1095</v>
      </c>
      <c r="AB292" s="2029">
        <v>77041</v>
      </c>
      <c r="AC292" s="2029" t="s">
        <v>1096</v>
      </c>
      <c r="AD292" s="1937" t="s">
        <v>3662</v>
      </c>
      <c r="AE292" s="2029"/>
      <c r="AF292" s="1951"/>
      <c r="AG292" s="1951" t="s">
        <v>1087</v>
      </c>
      <c r="AH292" s="1951" t="s">
        <v>2469</v>
      </c>
      <c r="AI292" s="2047">
        <f>T292</f>
        <v>49405140</v>
      </c>
      <c r="AJ292" s="2076" cm="1">
        <f t="array" ref="AJ292">SUM(MID(0&amp;AI292,LARGE(INDEX(ISNUMBER(--MID(AI292,ROW($1:$127),1))*ROW($1:$127),),ROW($1:$127))+1,1)*10^ROW($1:$127)/10)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>F292/AN292</f>
        <v>20</v>
      </c>
      <c r="AN292" s="1494">
        <f>VLOOKUP(AJ292,'Item Master Data'!$A:$G,7,FALSE)</f>
        <v>32</v>
      </c>
      <c r="AO292" s="1494">
        <f>E292-AL292</f>
        <v>0</v>
      </c>
    </row>
    <row r="293" spans="1:41" s="1494" customFormat="1" ht="15" customHeight="1">
      <c r="A293" s="1550" t="s">
        <v>2309</v>
      </c>
      <c r="B293" s="2238" t="s">
        <v>3937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>E293*F293</f>
        <v>307200</v>
      </c>
      <c r="H293" s="1831">
        <f>E293*F293/1000000</f>
        <v>0.30719999999999997</v>
      </c>
      <c r="I293" s="1837">
        <f>H293</f>
        <v>0.30719999999999997</v>
      </c>
      <c r="J293" s="2104"/>
      <c r="K293" s="2104"/>
      <c r="L293" s="2105"/>
      <c r="M293" s="1832">
        <f>SUM(I293:L293)</f>
        <v>0.30719999999999997</v>
      </c>
      <c r="N293" s="2241">
        <v>44665</v>
      </c>
      <c r="O293" s="2030" t="s">
        <v>3846</v>
      </c>
      <c r="P293" s="2030"/>
      <c r="Q293" s="2030"/>
      <c r="R293" s="2239" t="s">
        <v>304</v>
      </c>
      <c r="S293" s="2239">
        <v>60</v>
      </c>
      <c r="T293" s="2239">
        <v>49405140</v>
      </c>
      <c r="U293" s="2024">
        <v>0.47</v>
      </c>
      <c r="V293" s="2029" t="s">
        <v>4016</v>
      </c>
      <c r="W293" s="2029" t="s">
        <v>1094</v>
      </c>
      <c r="X293" s="2029"/>
      <c r="Y293" s="1949" t="s">
        <v>1138</v>
      </c>
      <c r="Z293" s="2029" t="s">
        <v>2267</v>
      </c>
      <c r="AA293" s="2027" t="s">
        <v>1141</v>
      </c>
      <c r="AB293" s="2029">
        <v>80239</v>
      </c>
      <c r="AC293" s="2029" t="s">
        <v>1096</v>
      </c>
      <c r="AD293" s="1937" t="s">
        <v>3662</v>
      </c>
      <c r="AE293" s="2029"/>
      <c r="AF293" s="1951"/>
      <c r="AG293" s="1951" t="s">
        <v>1087</v>
      </c>
      <c r="AH293" s="1951" t="s">
        <v>2469</v>
      </c>
      <c r="AI293" s="2047">
        <f>T293</f>
        <v>49405140</v>
      </c>
      <c r="AJ293" s="2076" cm="1">
        <f t="array" ref="AJ293">SUM(MID(0&amp;AI293,LARGE(INDEX(ISNUMBER(--MID(AI293,ROW($1:$127),1))*ROW($1:$127),),ROW($1:$127))+1,1)*10^ROW($1:$127)/10)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>F293/AN293</f>
        <v>24</v>
      </c>
      <c r="AN293" s="1494">
        <f>VLOOKUP(AJ293,'Item Master Data'!$A:$G,7,FALSE)</f>
        <v>32</v>
      </c>
      <c r="AO293" s="1494">
        <f>E293-AL293</f>
        <v>0</v>
      </c>
    </row>
    <row r="294" spans="1:41" s="1494" customFormat="1" ht="15" customHeight="1">
      <c r="A294" s="1550" t="s">
        <v>2309</v>
      </c>
      <c r="B294" s="2238" t="s">
        <v>3937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>E294*F294</f>
        <v>307200</v>
      </c>
      <c r="H294" s="1831">
        <f>E294*F294/1000000</f>
        <v>0.30719999999999997</v>
      </c>
      <c r="I294" s="1837">
        <f>H294</f>
        <v>0.30719999999999997</v>
      </c>
      <c r="J294" s="2104"/>
      <c r="K294" s="2104"/>
      <c r="L294" s="2105"/>
      <c r="M294" s="1832">
        <f>SUM(I294:L294)</f>
        <v>0.30719999999999997</v>
      </c>
      <c r="N294" s="2241">
        <v>44666</v>
      </c>
      <c r="O294" s="2030" t="s">
        <v>3846</v>
      </c>
      <c r="P294" s="2241">
        <v>44662</v>
      </c>
      <c r="Q294" s="2241">
        <v>44666</v>
      </c>
      <c r="R294" s="2239" t="s">
        <v>304</v>
      </c>
      <c r="S294" s="2239">
        <v>60</v>
      </c>
      <c r="T294" s="2239">
        <v>49405140</v>
      </c>
      <c r="U294" s="2024">
        <v>0.47</v>
      </c>
      <c r="V294" s="2029" t="s">
        <v>4012</v>
      </c>
      <c r="W294" s="2029" t="s">
        <v>1094</v>
      </c>
      <c r="X294" s="2029"/>
      <c r="Y294" s="1949" t="s">
        <v>1138</v>
      </c>
      <c r="Z294" s="2029" t="s">
        <v>2211</v>
      </c>
      <c r="AA294" s="2027" t="s">
        <v>1160</v>
      </c>
      <c r="AB294" s="2029">
        <v>89118</v>
      </c>
      <c r="AC294" s="2029" t="s">
        <v>1096</v>
      </c>
      <c r="AD294" s="1937" t="s">
        <v>3662</v>
      </c>
      <c r="AE294" s="2029"/>
      <c r="AF294" s="1951"/>
      <c r="AG294" s="1951" t="s">
        <v>1087</v>
      </c>
      <c r="AH294" s="1951" t="s">
        <v>2469</v>
      </c>
      <c r="AI294" s="2047">
        <f>T294</f>
        <v>49405140</v>
      </c>
      <c r="AJ294" s="2076" cm="1">
        <f t="array" ref="AJ294">SUM(MID(0&amp;AI294,LARGE(INDEX(ISNUMBER(--MID(AI294,ROW($1:$127),1))*ROW($1:$127),),ROW($1:$127))+1,1)*10^ROW($1:$127)/10)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>F294/AN294</f>
        <v>24</v>
      </c>
      <c r="AN294" s="1494">
        <f>VLOOKUP(AJ294,'Item Master Data'!$A:$G,7,FALSE)</f>
        <v>32</v>
      </c>
      <c r="AO294" s="1494">
        <f>E294-AL294</f>
        <v>0</v>
      </c>
    </row>
    <row r="295" spans="1:41" s="1494" customFormat="1" ht="15" customHeight="1">
      <c r="A295" s="1550" t="s">
        <v>2309</v>
      </c>
      <c r="B295" s="2238" t="s">
        <v>3937</v>
      </c>
      <c r="C295" s="2239" t="s">
        <v>2236</v>
      </c>
      <c r="D295" s="2029" t="s">
        <v>2220</v>
      </c>
      <c r="E295" s="2239">
        <v>400</v>
      </c>
      <c r="F295" s="2240">
        <v>768</v>
      </c>
      <c r="G295" s="1833">
        <f>E295*F295</f>
        <v>307200</v>
      </c>
      <c r="H295" s="1831">
        <f>E295*F295/1000000</f>
        <v>0.30719999999999997</v>
      </c>
      <c r="I295" s="1837">
        <f>H295</f>
        <v>0.30719999999999997</v>
      </c>
      <c r="J295" s="2104"/>
      <c r="K295" s="2104"/>
      <c r="L295" s="2105"/>
      <c r="M295" s="1832">
        <f>SUM(I295:L295)</f>
        <v>0.30719999999999997</v>
      </c>
      <c r="N295" s="2241">
        <v>44666</v>
      </c>
      <c r="O295" s="2030" t="s">
        <v>3846</v>
      </c>
      <c r="P295" s="2241">
        <v>44662</v>
      </c>
      <c r="Q295" s="2241">
        <v>44666</v>
      </c>
      <c r="R295" s="2239" t="s">
        <v>304</v>
      </c>
      <c r="S295" s="2239">
        <v>60</v>
      </c>
      <c r="T295" s="2239">
        <v>49405140</v>
      </c>
      <c r="U295" s="2024">
        <v>0.47</v>
      </c>
      <c r="V295" s="2029" t="s">
        <v>4017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3662</v>
      </c>
      <c r="AE295" s="2029"/>
      <c r="AF295" s="1951"/>
      <c r="AG295" s="1951" t="s">
        <v>1087</v>
      </c>
      <c r="AH295" s="1951" t="s">
        <v>2469</v>
      </c>
      <c r="AI295" s="2047">
        <f>T295</f>
        <v>49405140</v>
      </c>
      <c r="AJ295" s="2076" cm="1">
        <f t="array" ref="AJ295">SUM(MID(0&amp;AI295,LARGE(INDEX(ISNUMBER(--MID(AI295,ROW($1:$127),1))*ROW($1:$127),),ROW($1:$127))+1,1)*10^ROW($1:$127)/10)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>F295/AN295</f>
        <v>24</v>
      </c>
      <c r="AN295" s="1494">
        <f>VLOOKUP(AJ295,'Item Master Data'!$A:$G,7,FALSE)</f>
        <v>32</v>
      </c>
      <c r="AO295" s="1494">
        <f>E295-AL295</f>
        <v>0</v>
      </c>
    </row>
    <row r="296" spans="1:41" s="1494" customFormat="1" ht="15" customHeight="1">
      <c r="A296" s="1550" t="s">
        <v>2309</v>
      </c>
      <c r="B296" s="2238" t="s">
        <v>3937</v>
      </c>
      <c r="C296" s="2239" t="s">
        <v>2236</v>
      </c>
      <c r="D296" s="2029" t="s">
        <v>2220</v>
      </c>
      <c r="E296" s="2239">
        <v>400</v>
      </c>
      <c r="F296" s="2240">
        <v>768</v>
      </c>
      <c r="G296" s="1833">
        <f>E296*F296</f>
        <v>307200</v>
      </c>
      <c r="H296" s="1831">
        <f>E296*F296/1000000</f>
        <v>0.30719999999999997</v>
      </c>
      <c r="I296" s="1837">
        <f>H296</f>
        <v>0.30719999999999997</v>
      </c>
      <c r="J296" s="2104"/>
      <c r="K296" s="2104"/>
      <c r="L296" s="2105"/>
      <c r="M296" s="1832">
        <f>SUM(I296:L296)</f>
        <v>0.30719999999999997</v>
      </c>
      <c r="N296" s="2241">
        <v>44666</v>
      </c>
      <c r="O296" s="2030" t="s">
        <v>3846</v>
      </c>
      <c r="P296" s="2241">
        <v>44662</v>
      </c>
      <c r="Q296" s="2241">
        <v>44666</v>
      </c>
      <c r="R296" s="2239" t="s">
        <v>304</v>
      </c>
      <c r="S296" s="2239">
        <v>60</v>
      </c>
      <c r="T296" s="2239">
        <v>49405140</v>
      </c>
      <c r="U296" s="2024">
        <v>0.47</v>
      </c>
      <c r="V296" s="2029" t="s">
        <v>4017</v>
      </c>
      <c r="W296" s="2029" t="s">
        <v>1094</v>
      </c>
      <c r="X296" s="2029"/>
      <c r="Y296" s="1949" t="s">
        <v>1138</v>
      </c>
      <c r="Z296" s="2029" t="s">
        <v>2240</v>
      </c>
      <c r="AA296" s="2027" t="s">
        <v>1185</v>
      </c>
      <c r="AB296" s="2029">
        <v>85210</v>
      </c>
      <c r="AC296" s="2029" t="s">
        <v>1096</v>
      </c>
      <c r="AD296" s="1937" t="s">
        <v>3662</v>
      </c>
      <c r="AE296" s="2029"/>
      <c r="AF296" s="1951"/>
      <c r="AG296" s="1951" t="s">
        <v>1087</v>
      </c>
      <c r="AH296" s="1951" t="s">
        <v>2469</v>
      </c>
      <c r="AI296" s="2047">
        <f>T296</f>
        <v>49405140</v>
      </c>
      <c r="AJ296" s="2076" cm="1">
        <f t="array" ref="AJ296">SUM(MID(0&amp;AI296,LARGE(INDEX(ISNUMBER(--MID(AI296,ROW($1:$127),1))*ROW($1:$127),),ROW($1:$127))+1,1)*10^ROW($1:$127)/10)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>F296/AN296</f>
        <v>24</v>
      </c>
      <c r="AN296" s="1494">
        <f>VLOOKUP(AJ296,'Item Master Data'!$A:$G,7,FALSE)</f>
        <v>32</v>
      </c>
      <c r="AO296" s="1494">
        <f>E296-AL296</f>
        <v>0</v>
      </c>
    </row>
    <row r="297" spans="1:41" s="1494" customFormat="1" ht="15" customHeight="1">
      <c r="A297" s="1550" t="s">
        <v>2309</v>
      </c>
      <c r="B297" s="2238" t="s">
        <v>3937</v>
      </c>
      <c r="C297" s="2239" t="s">
        <v>2236</v>
      </c>
      <c r="D297" s="2029" t="s">
        <v>2220</v>
      </c>
      <c r="E297" s="2239">
        <v>400</v>
      </c>
      <c r="F297" s="2240">
        <v>768</v>
      </c>
      <c r="G297" s="1833">
        <f>E297*F297</f>
        <v>307200</v>
      </c>
      <c r="H297" s="1831">
        <f>E297*F297/1000000</f>
        <v>0.30719999999999997</v>
      </c>
      <c r="I297" s="1837">
        <f>H297</f>
        <v>0.30719999999999997</v>
      </c>
      <c r="J297" s="2104"/>
      <c r="K297" s="2104"/>
      <c r="L297" s="2105"/>
      <c r="M297" s="1832">
        <f>SUM(I297:L297)</f>
        <v>0.30719999999999997</v>
      </c>
      <c r="N297" s="2241">
        <v>44663</v>
      </c>
      <c r="O297" s="2030" t="s">
        <v>3846</v>
      </c>
      <c r="P297" s="2241">
        <v>44659</v>
      </c>
      <c r="Q297" s="2241">
        <v>44663</v>
      </c>
      <c r="R297" s="2239" t="s">
        <v>304</v>
      </c>
      <c r="S297" s="2239">
        <v>60</v>
      </c>
      <c r="T297" s="2239">
        <v>49405140</v>
      </c>
      <c r="U297" s="2024">
        <v>0.47</v>
      </c>
      <c r="V297" s="2029" t="s">
        <v>4017</v>
      </c>
      <c r="W297" s="2029" t="s">
        <v>1094</v>
      </c>
      <c r="X297" s="2029"/>
      <c r="Y297" s="1949" t="s">
        <v>1138</v>
      </c>
      <c r="Z297" s="2029" t="s">
        <v>2240</v>
      </c>
      <c r="AA297" s="2027" t="s">
        <v>1185</v>
      </c>
      <c r="AB297" s="2029">
        <v>85210</v>
      </c>
      <c r="AC297" s="2029" t="s">
        <v>1096</v>
      </c>
      <c r="AD297" s="1937" t="s">
        <v>3662</v>
      </c>
      <c r="AE297" s="2029"/>
      <c r="AF297" s="1951"/>
      <c r="AG297" s="1951" t="s">
        <v>1087</v>
      </c>
      <c r="AH297" s="1951" t="s">
        <v>2469</v>
      </c>
      <c r="AI297" s="2047">
        <f>T297</f>
        <v>49405140</v>
      </c>
      <c r="AJ297" s="2076" cm="1">
        <f t="array" ref="AJ297">SUM(MID(0&amp;AI297,LARGE(INDEX(ISNUMBER(--MID(AI297,ROW($1:$127),1))*ROW($1:$127),),ROW($1:$127))+1,1)*10^ROW($1:$127)/10)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>F297/AN297</f>
        <v>24</v>
      </c>
      <c r="AN297" s="1494">
        <f>VLOOKUP(AJ297,'Item Master Data'!$A:$G,7,FALSE)</f>
        <v>32</v>
      </c>
      <c r="AO297" s="1494">
        <f>E297-AL297</f>
        <v>0</v>
      </c>
    </row>
    <row r="298" spans="1:41" s="1494" customFormat="1" ht="15" customHeight="1">
      <c r="A298" s="1550" t="s">
        <v>2309</v>
      </c>
      <c r="B298" s="2238" t="s">
        <v>3937</v>
      </c>
      <c r="C298" s="2239" t="s">
        <v>2236</v>
      </c>
      <c r="D298" s="2029" t="s">
        <v>2220</v>
      </c>
      <c r="E298" s="2239">
        <v>400</v>
      </c>
      <c r="F298" s="2240">
        <v>768</v>
      </c>
      <c r="G298" s="1833">
        <f>E298*F298</f>
        <v>307200</v>
      </c>
      <c r="H298" s="1831">
        <f>E298*F298/1000000</f>
        <v>0.30719999999999997</v>
      </c>
      <c r="I298" s="1837">
        <f>H298</f>
        <v>0.30719999999999997</v>
      </c>
      <c r="J298" s="2104"/>
      <c r="K298" s="2104"/>
      <c r="L298" s="2105"/>
      <c r="M298" s="1832">
        <f>SUM(I298:L298)</f>
        <v>0.30719999999999997</v>
      </c>
      <c r="N298" s="2241">
        <v>44662</v>
      </c>
      <c r="O298" s="2030" t="s">
        <v>3846</v>
      </c>
      <c r="P298" s="2241">
        <v>44659</v>
      </c>
      <c r="Q298" s="2241">
        <v>44662</v>
      </c>
      <c r="R298" s="2239" t="s">
        <v>304</v>
      </c>
      <c r="S298" s="2239">
        <v>60</v>
      </c>
      <c r="T298" s="2239">
        <v>49405140</v>
      </c>
      <c r="U298" s="2024">
        <v>0.47</v>
      </c>
      <c r="V298" s="2029" t="s">
        <v>4018</v>
      </c>
      <c r="W298" s="2029" t="s">
        <v>1094</v>
      </c>
      <c r="X298" s="2029"/>
      <c r="Y298" s="1949" t="s">
        <v>1138</v>
      </c>
      <c r="Z298" s="2029" t="s">
        <v>3801</v>
      </c>
      <c r="AA298" s="2027" t="s">
        <v>1095</v>
      </c>
      <c r="AB298" s="2029">
        <v>75061</v>
      </c>
      <c r="AC298" s="2029" t="s">
        <v>1096</v>
      </c>
      <c r="AD298" s="1937" t="s">
        <v>3662</v>
      </c>
      <c r="AE298" s="2029"/>
      <c r="AF298" s="1951"/>
      <c r="AG298" s="1951" t="s">
        <v>1087</v>
      </c>
      <c r="AH298" s="1951" t="s">
        <v>2469</v>
      </c>
      <c r="AI298" s="2047">
        <f>T298</f>
        <v>49405140</v>
      </c>
      <c r="AJ298" s="2076" cm="1">
        <f t="array" ref="AJ298">SUM(MID(0&amp;AI298,LARGE(INDEX(ISNUMBER(--MID(AI298,ROW($1:$127),1))*ROW($1:$127),),ROW($1:$127))+1,1)*10^ROW($1:$127)/10)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>F298/AN298</f>
        <v>24</v>
      </c>
      <c r="AN298" s="1494">
        <f>VLOOKUP(AJ298,'Item Master Data'!$A:$G,7,FALSE)</f>
        <v>32</v>
      </c>
      <c r="AO298" s="1494">
        <f>E298-AL298</f>
        <v>0</v>
      </c>
    </row>
    <row r="299" spans="1:41" s="1494" customFormat="1" ht="15" customHeight="1">
      <c r="A299" s="1550" t="s">
        <v>2309</v>
      </c>
      <c r="B299" s="2238" t="s">
        <v>3937</v>
      </c>
      <c r="C299" s="2239" t="s">
        <v>2236</v>
      </c>
      <c r="D299" s="2029" t="s">
        <v>2220</v>
      </c>
      <c r="E299" s="2239">
        <v>400</v>
      </c>
      <c r="F299" s="2240">
        <v>768</v>
      </c>
      <c r="G299" s="1833">
        <f>E299*F299</f>
        <v>307200</v>
      </c>
      <c r="H299" s="1831">
        <f>E299*F299/1000000</f>
        <v>0.30719999999999997</v>
      </c>
      <c r="I299" s="1837">
        <f>H299</f>
        <v>0.30719999999999997</v>
      </c>
      <c r="J299" s="2104"/>
      <c r="K299" s="2104"/>
      <c r="L299" s="2105"/>
      <c r="M299" s="1832">
        <f>SUM(I299:L299)</f>
        <v>0.30719999999999997</v>
      </c>
      <c r="N299" s="2241">
        <v>44663</v>
      </c>
      <c r="O299" s="2030" t="s">
        <v>3846</v>
      </c>
      <c r="P299" s="2241">
        <v>44659</v>
      </c>
      <c r="Q299" s="2241">
        <v>44663</v>
      </c>
      <c r="R299" s="2239" t="s">
        <v>304</v>
      </c>
      <c r="S299" s="2239">
        <v>60</v>
      </c>
      <c r="T299" s="2239">
        <v>49405140</v>
      </c>
      <c r="U299" s="2024">
        <v>0.47</v>
      </c>
      <c r="V299" s="2029" t="s">
        <v>4017</v>
      </c>
      <c r="W299" s="2029" t="s">
        <v>1094</v>
      </c>
      <c r="X299" s="2029"/>
      <c r="Y299" s="1949" t="s">
        <v>1138</v>
      </c>
      <c r="Z299" s="2029" t="s">
        <v>2240</v>
      </c>
      <c r="AA299" s="2027" t="s">
        <v>1185</v>
      </c>
      <c r="AB299" s="2029">
        <v>85210</v>
      </c>
      <c r="AC299" s="2029" t="s">
        <v>1096</v>
      </c>
      <c r="AD299" s="1937" t="s">
        <v>3662</v>
      </c>
      <c r="AE299" s="2029"/>
      <c r="AF299" s="1951"/>
      <c r="AG299" s="1951" t="s">
        <v>1087</v>
      </c>
      <c r="AH299" s="1951" t="s">
        <v>2469</v>
      </c>
      <c r="AI299" s="2047">
        <f>T299</f>
        <v>49405140</v>
      </c>
      <c r="AJ299" s="2076" cm="1">
        <f t="array" ref="AJ299">SUM(MID(0&amp;AI299,LARGE(INDEX(ISNUMBER(--MID(AI299,ROW($1:$127),1))*ROW($1:$127),),ROW($1:$127))+1,1)*10^ROW($1:$127)/10)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>F299/AN299</f>
        <v>24</v>
      </c>
      <c r="AN299" s="1494">
        <f>VLOOKUP(AJ299,'Item Master Data'!$A:$G,7,FALSE)</f>
        <v>32</v>
      </c>
      <c r="AO299" s="1494">
        <f>E299-AL299</f>
        <v>0</v>
      </c>
    </row>
    <row r="300" spans="1:41" s="1494" customFormat="1" ht="15" customHeight="1">
      <c r="A300" s="1550" t="s">
        <v>2309</v>
      </c>
      <c r="B300" s="2238" t="s">
        <v>3937</v>
      </c>
      <c r="C300" s="2239" t="s">
        <v>2236</v>
      </c>
      <c r="D300" s="2029" t="s">
        <v>2220</v>
      </c>
      <c r="E300" s="2239">
        <v>400</v>
      </c>
      <c r="F300" s="2240">
        <v>512</v>
      </c>
      <c r="G300" s="1833">
        <f>E300*F300</f>
        <v>204800</v>
      </c>
      <c r="H300" s="1831">
        <f>E300*F300/1000000</f>
        <v>0.20480000000000001</v>
      </c>
      <c r="I300" s="1837">
        <f>H300</f>
        <v>0.20480000000000001</v>
      </c>
      <c r="J300" s="2104"/>
      <c r="K300" s="2104"/>
      <c r="L300" s="2105"/>
      <c r="M300" s="1832">
        <f>SUM(I300:L300)</f>
        <v>0.20480000000000001</v>
      </c>
      <c r="N300" s="2241">
        <v>44663</v>
      </c>
      <c r="O300" s="2030" t="s">
        <v>3846</v>
      </c>
      <c r="P300" s="2241">
        <v>44659</v>
      </c>
      <c r="Q300" s="2241">
        <v>44663</v>
      </c>
      <c r="R300" s="2239" t="s">
        <v>304</v>
      </c>
      <c r="S300" s="2239">
        <v>60</v>
      </c>
      <c r="T300" s="2239">
        <v>49405140</v>
      </c>
      <c r="U300" s="2024">
        <v>0.47</v>
      </c>
      <c r="V300" s="2029" t="s">
        <v>4017</v>
      </c>
      <c r="W300" s="2029" t="s">
        <v>1094</v>
      </c>
      <c r="X300" s="2029"/>
      <c r="Y300" s="1949" t="s">
        <v>1138</v>
      </c>
      <c r="Z300" s="2029" t="s">
        <v>2240</v>
      </c>
      <c r="AA300" s="2027" t="s">
        <v>1185</v>
      </c>
      <c r="AB300" s="2029">
        <v>85210</v>
      </c>
      <c r="AC300" s="2029" t="s">
        <v>1096</v>
      </c>
      <c r="AD300" s="1937" t="s">
        <v>3662</v>
      </c>
      <c r="AE300" s="2029"/>
      <c r="AF300" s="1951"/>
      <c r="AG300" s="1951" t="s">
        <v>1087</v>
      </c>
      <c r="AH300" s="1951" t="s">
        <v>2469</v>
      </c>
      <c r="AI300" s="2047">
        <f>T300</f>
        <v>49405140</v>
      </c>
      <c r="AJ300" s="2076" cm="1">
        <f t="array" ref="AJ300">SUM(MID(0&amp;AI300,LARGE(INDEX(ISNUMBER(--MID(AI300,ROW($1:$127),1))*ROW($1:$127),),ROW($1:$127))+1,1)*10^ROW($1:$127)/10)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>F300/AN300</f>
        <v>16</v>
      </c>
      <c r="AN300" s="1494">
        <f>VLOOKUP(AJ300,'Item Master Data'!$A:$G,7,FALSE)</f>
        <v>32</v>
      </c>
      <c r="AO300" s="1494">
        <f>E300-AL300</f>
        <v>0</v>
      </c>
    </row>
    <row r="301" spans="1:41" s="1494" customFormat="1" ht="15" customHeight="1">
      <c r="A301" s="1550" t="s">
        <v>2309</v>
      </c>
      <c r="B301" s="2238" t="s">
        <v>3937</v>
      </c>
      <c r="C301" s="2239" t="s">
        <v>2236</v>
      </c>
      <c r="D301" s="2029" t="s">
        <v>2220</v>
      </c>
      <c r="E301" s="2239">
        <v>400</v>
      </c>
      <c r="F301" s="2240">
        <v>512</v>
      </c>
      <c r="G301" s="1833">
        <f>E301*F301</f>
        <v>204800</v>
      </c>
      <c r="H301" s="1831">
        <f>E301*F301/1000000</f>
        <v>0.20480000000000001</v>
      </c>
      <c r="I301" s="1837">
        <f>H301</f>
        <v>0.20480000000000001</v>
      </c>
      <c r="J301" s="2104"/>
      <c r="K301" s="2104"/>
      <c r="L301" s="2105"/>
      <c r="M301" s="1832">
        <f>SUM(I301:L301)</f>
        <v>0.20480000000000001</v>
      </c>
      <c r="N301" s="2241">
        <v>44663</v>
      </c>
      <c r="O301" s="2030" t="s">
        <v>3846</v>
      </c>
      <c r="P301" s="2241">
        <v>44658</v>
      </c>
      <c r="Q301" s="2241">
        <v>44663</v>
      </c>
      <c r="R301" s="2239" t="s">
        <v>304</v>
      </c>
      <c r="S301" s="2239">
        <v>60</v>
      </c>
      <c r="T301" s="2239">
        <v>49405140</v>
      </c>
      <c r="U301" s="2024">
        <v>0.47</v>
      </c>
      <c r="V301" s="2029" t="s">
        <v>4011</v>
      </c>
      <c r="W301" s="2029" t="s">
        <v>1094</v>
      </c>
      <c r="X301" s="2029"/>
      <c r="Y301" s="1949" t="s">
        <v>1138</v>
      </c>
      <c r="Z301" s="2029" t="s">
        <v>2212</v>
      </c>
      <c r="AA301" s="2027" t="s">
        <v>1099</v>
      </c>
      <c r="AB301" s="2029">
        <v>95206</v>
      </c>
      <c r="AC301" s="2029" t="s">
        <v>1096</v>
      </c>
      <c r="AD301" s="1937" t="s">
        <v>3662</v>
      </c>
      <c r="AE301" s="2029"/>
      <c r="AF301" s="1951"/>
      <c r="AG301" s="1951" t="s">
        <v>1087</v>
      </c>
      <c r="AH301" s="1951" t="s">
        <v>2469</v>
      </c>
      <c r="AI301" s="2047">
        <f>T301</f>
        <v>49405140</v>
      </c>
      <c r="AJ301" s="2076" cm="1">
        <f t="array" ref="AJ301">SUM(MID(0&amp;AI301,LARGE(INDEX(ISNUMBER(--MID(AI301,ROW($1:$127),1))*ROW($1:$127),),ROW($1:$127))+1,1)*10^ROW($1:$127)/10)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>F301/AN301</f>
        <v>16</v>
      </c>
      <c r="AN301" s="1494">
        <f>VLOOKUP(AJ301,'Item Master Data'!$A:$G,7,FALSE)</f>
        <v>32</v>
      </c>
      <c r="AO301" s="1494">
        <f>E301-AL301</f>
        <v>0</v>
      </c>
    </row>
    <row r="302" spans="1:41" s="1494" customFormat="1" ht="15" customHeight="1">
      <c r="A302" s="1550" t="s">
        <v>2309</v>
      </c>
      <c r="B302" s="2238" t="s">
        <v>3938</v>
      </c>
      <c r="C302" s="2239" t="s">
        <v>2236</v>
      </c>
      <c r="D302" s="2029" t="s">
        <v>2220</v>
      </c>
      <c r="E302" s="2239">
        <v>400</v>
      </c>
      <c r="F302" s="2240">
        <v>1280</v>
      </c>
      <c r="G302" s="1833">
        <f>E302*F302</f>
        <v>512000</v>
      </c>
      <c r="H302" s="1831">
        <f>E302*F302/1000000</f>
        <v>0.51200000000000001</v>
      </c>
      <c r="I302" s="1837">
        <f>H302</f>
        <v>0.51200000000000001</v>
      </c>
      <c r="J302" s="2104"/>
      <c r="K302" s="2104"/>
      <c r="L302" s="2105"/>
      <c r="M302" s="1832">
        <f>SUM(I302:L302)</f>
        <v>0.51200000000000001</v>
      </c>
      <c r="N302" s="2241">
        <v>44658</v>
      </c>
      <c r="O302" s="2241">
        <v>44652</v>
      </c>
      <c r="P302" s="2241">
        <v>44656</v>
      </c>
      <c r="Q302" s="2241">
        <v>44658</v>
      </c>
      <c r="R302" s="2239" t="s">
        <v>304</v>
      </c>
      <c r="S302" s="2239">
        <v>60</v>
      </c>
      <c r="T302" s="2239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3994</v>
      </c>
      <c r="AA302" s="2027" t="s">
        <v>1148</v>
      </c>
      <c r="AB302" s="2029">
        <v>23502</v>
      </c>
      <c r="AC302" s="2029" t="s">
        <v>1096</v>
      </c>
      <c r="AD302" s="1937" t="s">
        <v>3662</v>
      </c>
      <c r="AE302" s="2029"/>
      <c r="AF302" s="1951"/>
      <c r="AG302" s="1951" t="s">
        <v>1087</v>
      </c>
      <c r="AH302" s="1951" t="s">
        <v>2469</v>
      </c>
      <c r="AI302" s="2047">
        <f>T302</f>
        <v>49405140</v>
      </c>
      <c r="AJ302" s="2076" cm="1">
        <f t="array" ref="AJ302">SUM(MID(0&amp;AI302,LARGE(INDEX(ISNUMBER(--MID(AI302,ROW($1:$127),1))*ROW($1:$127),),ROW($1:$127))+1,1)*10^ROW($1:$127)/10)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>F302/AN302</f>
        <v>40</v>
      </c>
      <c r="AN302" s="1494">
        <f>VLOOKUP(AJ302,'Item Master Data'!$A:$G,7,FALSE)</f>
        <v>32</v>
      </c>
      <c r="AO302" s="1494">
        <f>E302-AL302</f>
        <v>0</v>
      </c>
    </row>
    <row r="303" spans="1:41" s="1494" customFormat="1" ht="15" customHeight="1">
      <c r="A303" s="1550" t="s">
        <v>2309</v>
      </c>
      <c r="B303" s="2238" t="s">
        <v>3939</v>
      </c>
      <c r="C303" s="2239" t="s">
        <v>2236</v>
      </c>
      <c r="D303" s="2029" t="s">
        <v>2220</v>
      </c>
      <c r="E303" s="2239">
        <v>400</v>
      </c>
      <c r="F303" s="2240">
        <v>416</v>
      </c>
      <c r="G303" s="1833">
        <f>E303*F303</f>
        <v>166400</v>
      </c>
      <c r="H303" s="1831">
        <f>E303*F303/1000000</f>
        <v>0.16639999999999999</v>
      </c>
      <c r="I303" s="1837">
        <f>H303</f>
        <v>0.16639999999999999</v>
      </c>
      <c r="J303" s="2104"/>
      <c r="K303" s="2104"/>
      <c r="L303" s="2105"/>
      <c r="M303" s="1832">
        <f>SUM(I303:L303)</f>
        <v>0.16639999999999999</v>
      </c>
      <c r="N303" s="2241">
        <v>44664</v>
      </c>
      <c r="O303" s="2241">
        <v>44652</v>
      </c>
      <c r="P303" s="2241">
        <v>44659</v>
      </c>
      <c r="Q303" s="2241">
        <v>44664</v>
      </c>
      <c r="R303" s="2239" t="s">
        <v>304</v>
      </c>
      <c r="S303" s="2239">
        <v>60</v>
      </c>
      <c r="T303" s="2239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1129</v>
      </c>
      <c r="AA303" s="2027" t="s">
        <v>1099</v>
      </c>
      <c r="AB303" s="2029">
        <v>91764</v>
      </c>
      <c r="AC303" s="2029" t="s">
        <v>1096</v>
      </c>
      <c r="AD303" s="1937" t="s">
        <v>3662</v>
      </c>
      <c r="AE303" s="2029"/>
      <c r="AF303" s="1951"/>
      <c r="AG303" s="1951" t="s">
        <v>1087</v>
      </c>
      <c r="AH303" s="1951" t="s">
        <v>2469</v>
      </c>
      <c r="AI303" s="2047">
        <f>T303</f>
        <v>49405140</v>
      </c>
      <c r="AJ303" s="2076" cm="1">
        <f t="array" ref="AJ303">SUM(MID(0&amp;AI303,LARGE(INDEX(ISNUMBER(--MID(AI303,ROW($1:$127),1))*ROW($1:$127),),ROW($1:$127))+1,1)*10^ROW($1:$127)/10)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>F303/AN303</f>
        <v>13</v>
      </c>
      <c r="AN303" s="1494">
        <f>VLOOKUP(AJ303,'Item Master Data'!$A:$G,7,FALSE)</f>
        <v>32</v>
      </c>
      <c r="AO303" s="1494">
        <f>E303-AL303</f>
        <v>0</v>
      </c>
    </row>
    <row r="304" spans="1:41" s="1494" customFormat="1" ht="15" customHeight="1">
      <c r="A304" s="1550" t="s">
        <v>2309</v>
      </c>
      <c r="B304" s="2238" t="s">
        <v>3939</v>
      </c>
      <c r="C304" s="2239" t="s">
        <v>2236</v>
      </c>
      <c r="D304" s="2029" t="s">
        <v>2220</v>
      </c>
      <c r="E304" s="2239">
        <v>400</v>
      </c>
      <c r="F304" s="2240">
        <v>416</v>
      </c>
      <c r="G304" s="1833">
        <f>E304*F304</f>
        <v>166400</v>
      </c>
      <c r="H304" s="1831">
        <f>E304*F304/1000000</f>
        <v>0.16639999999999999</v>
      </c>
      <c r="I304" s="1837">
        <f>H304</f>
        <v>0.16639999999999999</v>
      </c>
      <c r="J304" s="2104"/>
      <c r="K304" s="2104"/>
      <c r="L304" s="2105"/>
      <c r="M304" s="1832">
        <f>SUM(I304:L304)</f>
        <v>0.16639999999999999</v>
      </c>
      <c r="N304" s="2241">
        <v>44669</v>
      </c>
      <c r="O304" s="2241">
        <v>44652</v>
      </c>
      <c r="P304" s="2241">
        <v>44663</v>
      </c>
      <c r="Q304" s="2241">
        <v>44669</v>
      </c>
      <c r="R304" s="2239" t="s">
        <v>304</v>
      </c>
      <c r="S304" s="2239">
        <v>60</v>
      </c>
      <c r="T304" s="2239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1129</v>
      </c>
      <c r="AA304" s="2027" t="s">
        <v>1099</v>
      </c>
      <c r="AB304" s="2029">
        <v>91764</v>
      </c>
      <c r="AC304" s="2029" t="s">
        <v>1096</v>
      </c>
      <c r="AD304" s="1937" t="s">
        <v>3662</v>
      </c>
      <c r="AE304" s="2029"/>
      <c r="AF304" s="1951"/>
      <c r="AG304" s="1951" t="s">
        <v>1087</v>
      </c>
      <c r="AH304" s="1951" t="s">
        <v>2469</v>
      </c>
      <c r="AI304" s="2047">
        <f>T304</f>
        <v>49405140</v>
      </c>
      <c r="AJ304" s="2076" cm="1">
        <f t="array" ref="AJ304">SUM(MID(0&amp;AI304,LARGE(INDEX(ISNUMBER(--MID(AI304,ROW($1:$127),1))*ROW($1:$127),),ROW($1:$127))+1,1)*10^ROW($1:$127)/10)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>F304/AN304</f>
        <v>13</v>
      </c>
      <c r="AN304" s="1494">
        <f>VLOOKUP(AJ304,'Item Master Data'!$A:$G,7,FALSE)</f>
        <v>32</v>
      </c>
      <c r="AO304" s="1494">
        <f>E304-AL304</f>
        <v>0</v>
      </c>
    </row>
    <row r="305" spans="1:41" s="1494" customFormat="1" ht="15" customHeight="1">
      <c r="A305" s="1550" t="s">
        <v>2309</v>
      </c>
      <c r="B305" s="2237" t="s">
        <v>3940</v>
      </c>
      <c r="C305" s="2106" t="s">
        <v>2236</v>
      </c>
      <c r="D305" s="2029" t="s">
        <v>2220</v>
      </c>
      <c r="E305" s="2106">
        <v>400</v>
      </c>
      <c r="F305" s="2109">
        <v>624</v>
      </c>
      <c r="G305" s="1833">
        <f>E305*F305</f>
        <v>249600</v>
      </c>
      <c r="H305" s="1831">
        <f>E305*F305/1000000</f>
        <v>0.24959999999999999</v>
      </c>
      <c r="I305" s="1837"/>
      <c r="J305" s="2104"/>
      <c r="K305" s="2104">
        <f>H305</f>
        <v>0.24959999999999999</v>
      </c>
      <c r="L305" s="2105"/>
      <c r="M305" s="1832">
        <f>SUM(I305:L305)</f>
        <v>0.24959999999999999</v>
      </c>
      <c r="N305" s="2112" t="s">
        <v>3376</v>
      </c>
      <c r="O305" s="2100" t="s">
        <v>4247</v>
      </c>
      <c r="P305" s="2243"/>
      <c r="Q305" s="2243"/>
      <c r="R305" s="2106" t="s">
        <v>304</v>
      </c>
      <c r="S305" s="2106">
        <v>60</v>
      </c>
      <c r="T305" s="2106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2513</v>
      </c>
      <c r="AA305" s="2027" t="s">
        <v>1149</v>
      </c>
      <c r="AB305" s="2029">
        <v>34741</v>
      </c>
      <c r="AC305" s="2029" t="s">
        <v>1096</v>
      </c>
      <c r="AD305" s="1937" t="s">
        <v>3662</v>
      </c>
      <c r="AE305" s="2029"/>
      <c r="AF305" s="1951"/>
      <c r="AG305" s="1951" t="s">
        <v>1087</v>
      </c>
      <c r="AH305" s="1951" t="s">
        <v>2469</v>
      </c>
      <c r="AI305" s="2047">
        <f>T305</f>
        <v>49405140</v>
      </c>
      <c r="AJ305" s="2076" cm="1">
        <f t="array" ref="AJ305">SUM(MID(0&amp;AI305,LARGE(INDEX(ISNUMBER(--MID(AI305,ROW($1:$127),1))*ROW($1:$127),),ROW($1:$127))+1,1)*10^ROW($1:$127)/10)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>F305/AN305</f>
        <v>19.5</v>
      </c>
      <c r="AN305" s="1494">
        <f>VLOOKUP(AJ305,'Item Master Data'!$A:$G,7,FALSE)</f>
        <v>32</v>
      </c>
      <c r="AO305" s="1494">
        <f>E305-AL305</f>
        <v>0</v>
      </c>
    </row>
    <row r="306" spans="1:41" s="1494" customFormat="1" ht="15" customHeight="1">
      <c r="A306" s="1550" t="s">
        <v>2309</v>
      </c>
      <c r="B306" s="2237" t="s">
        <v>3940</v>
      </c>
      <c r="C306" s="2106" t="s">
        <v>2236</v>
      </c>
      <c r="D306" s="2029" t="s">
        <v>2220</v>
      </c>
      <c r="E306" s="2106">
        <v>400</v>
      </c>
      <c r="F306" s="2127">
        <v>320</v>
      </c>
      <c r="G306" s="1833">
        <f>E306*F306</f>
        <v>128000</v>
      </c>
      <c r="H306" s="1831">
        <f>E306*F306/1000000</f>
        <v>0.128</v>
      </c>
      <c r="I306" s="1837"/>
      <c r="J306" s="2104">
        <f>H306</f>
        <v>0.128</v>
      </c>
      <c r="K306" s="2104"/>
      <c r="L306" s="2105"/>
      <c r="M306" s="1832">
        <f>SUM(I306:L306)</f>
        <v>0.128</v>
      </c>
      <c r="N306" s="2021" t="s">
        <v>4362</v>
      </c>
      <c r="O306" s="2100" t="s">
        <v>4247</v>
      </c>
      <c r="P306" s="2243">
        <v>44671</v>
      </c>
      <c r="Q306" s="2243">
        <v>44676</v>
      </c>
      <c r="R306" s="2106" t="s">
        <v>304</v>
      </c>
      <c r="S306" s="2106">
        <v>60</v>
      </c>
      <c r="T306" s="2106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2513</v>
      </c>
      <c r="AA306" s="2027" t="s">
        <v>1149</v>
      </c>
      <c r="AB306" s="2029">
        <v>34741</v>
      </c>
      <c r="AC306" s="2029" t="s">
        <v>1096</v>
      </c>
      <c r="AD306" s="1937" t="s">
        <v>3662</v>
      </c>
      <c r="AE306" s="2029"/>
      <c r="AF306" s="1951"/>
      <c r="AG306" s="1951" t="s">
        <v>1087</v>
      </c>
      <c r="AH306" s="1951" t="s">
        <v>2469</v>
      </c>
      <c r="AI306" s="2047">
        <f>T306</f>
        <v>49405140</v>
      </c>
      <c r="AJ306" s="2076" cm="1">
        <f t="array" ref="AJ306">SUM(MID(0&amp;AI306,LARGE(INDEX(ISNUMBER(--MID(AI306,ROW($1:$127),1))*ROW($1:$127),),ROW($1:$127))+1,1)*10^ROW($1:$127)/10)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>F306/AN306</f>
        <v>10</v>
      </c>
      <c r="AN306" s="1494">
        <f>VLOOKUP(AJ306,'Item Master Data'!$A:$G,7,FALSE)</f>
        <v>32</v>
      </c>
      <c r="AO306" s="1494">
        <f>E306-AL306</f>
        <v>0</v>
      </c>
    </row>
    <row r="307" spans="1:41" s="1494" customFormat="1" ht="15" customHeight="1">
      <c r="A307" s="1550" t="s">
        <v>2309</v>
      </c>
      <c r="B307" s="2237" t="s">
        <v>3941</v>
      </c>
      <c r="C307" s="2106" t="s">
        <v>2236</v>
      </c>
      <c r="D307" s="2029" t="s">
        <v>2220</v>
      </c>
      <c r="E307" s="2106">
        <v>400</v>
      </c>
      <c r="F307" s="2109">
        <v>416</v>
      </c>
      <c r="G307" s="1833">
        <f>E307*F307</f>
        <v>166400</v>
      </c>
      <c r="H307" s="1831">
        <f>E307*F307/1000000</f>
        <v>0.16639999999999999</v>
      </c>
      <c r="I307" s="1837"/>
      <c r="J307" s="2104"/>
      <c r="K307" s="2104">
        <f>H307</f>
        <v>0.16639999999999999</v>
      </c>
      <c r="L307" s="2105"/>
      <c r="M307" s="1832">
        <f>SUM(I307:L307)</f>
        <v>0.16639999999999999</v>
      </c>
      <c r="N307" s="2112" t="s">
        <v>3376</v>
      </c>
      <c r="O307" s="2100" t="s">
        <v>4247</v>
      </c>
      <c r="P307" s="2243"/>
      <c r="Q307" s="2243"/>
      <c r="R307" s="2106" t="s">
        <v>304</v>
      </c>
      <c r="S307" s="2106">
        <v>60</v>
      </c>
      <c r="T307" s="2106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2514</v>
      </c>
      <c r="AA307" s="2027" t="s">
        <v>1126</v>
      </c>
      <c r="AB307" s="2029">
        <v>27560</v>
      </c>
      <c r="AC307" s="2029" t="s">
        <v>1096</v>
      </c>
      <c r="AD307" s="1937" t="s">
        <v>3662</v>
      </c>
      <c r="AE307" s="2029"/>
      <c r="AF307" s="1951"/>
      <c r="AG307" s="1951" t="s">
        <v>1087</v>
      </c>
      <c r="AH307" s="1951" t="s">
        <v>2469</v>
      </c>
      <c r="AI307" s="2047">
        <f>T307</f>
        <v>49405140</v>
      </c>
      <c r="AJ307" s="2076" cm="1">
        <f t="array" ref="AJ307">SUM(MID(0&amp;AI307,LARGE(INDEX(ISNUMBER(--MID(AI307,ROW($1:$127),1))*ROW($1:$127),),ROW($1:$127))+1,1)*10^ROW($1:$127)/10)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>F307/AN307</f>
        <v>13</v>
      </c>
      <c r="AN307" s="1494">
        <f>VLOOKUP(AJ307,'Item Master Data'!$A:$G,7,FALSE)</f>
        <v>32</v>
      </c>
      <c r="AO307" s="1494">
        <f>E307-AL307</f>
        <v>0</v>
      </c>
    </row>
    <row r="308" spans="1:41" s="1494" customFormat="1" ht="15" customHeight="1">
      <c r="A308" s="1550" t="s">
        <v>2309</v>
      </c>
      <c r="B308" s="2237" t="s">
        <v>3942</v>
      </c>
      <c r="C308" s="2106" t="s">
        <v>2236</v>
      </c>
      <c r="D308" s="2029" t="s">
        <v>2220</v>
      </c>
      <c r="E308" s="2106">
        <v>400</v>
      </c>
      <c r="F308" s="2109">
        <v>416</v>
      </c>
      <c r="G308" s="1833">
        <f>E308*F308</f>
        <v>166400</v>
      </c>
      <c r="H308" s="1831">
        <f>E308*F308/1000000</f>
        <v>0.16639999999999999</v>
      </c>
      <c r="I308" s="1837"/>
      <c r="J308" s="2104">
        <f>H308</f>
        <v>0.16639999999999999</v>
      </c>
      <c r="K308" s="2104"/>
      <c r="L308" s="2105"/>
      <c r="M308" s="1832">
        <f>SUM(I308:L308)</f>
        <v>0.16639999999999999</v>
      </c>
      <c r="N308" s="2021" t="s">
        <v>4362</v>
      </c>
      <c r="O308" s="2100" t="s">
        <v>4247</v>
      </c>
      <c r="P308" s="2243">
        <v>44672</v>
      </c>
      <c r="Q308" s="2243">
        <v>44677</v>
      </c>
      <c r="R308" s="2106" t="s">
        <v>304</v>
      </c>
      <c r="S308" s="2106">
        <v>60</v>
      </c>
      <c r="T308" s="2106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1129</v>
      </c>
      <c r="AA308" s="2027" t="s">
        <v>1099</v>
      </c>
      <c r="AB308" s="2029">
        <v>91764</v>
      </c>
      <c r="AC308" s="2029" t="s">
        <v>1096</v>
      </c>
      <c r="AD308" s="1937" t="s">
        <v>3662</v>
      </c>
      <c r="AE308" s="2029"/>
      <c r="AF308" s="1951"/>
      <c r="AG308" s="1951" t="s">
        <v>1087</v>
      </c>
      <c r="AH308" s="1951" t="s">
        <v>2469</v>
      </c>
      <c r="AI308" s="2047">
        <f>T308</f>
        <v>49405140</v>
      </c>
      <c r="AJ308" s="2076" cm="1">
        <f t="array" ref="AJ308">SUM(MID(0&amp;AI308,LARGE(INDEX(ISNUMBER(--MID(AI308,ROW($1:$127),1))*ROW($1:$127),),ROW($1:$127))+1,1)*10^ROW($1:$127)/10)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>F308/AN308</f>
        <v>13</v>
      </c>
      <c r="AN308" s="1494">
        <f>VLOOKUP(AJ308,'Item Master Data'!$A:$G,7,FALSE)</f>
        <v>32</v>
      </c>
      <c r="AO308" s="1494">
        <f>E308-AL308</f>
        <v>0</v>
      </c>
    </row>
    <row r="309" spans="1:41" s="1494" customFormat="1" ht="15" customHeight="1">
      <c r="A309" s="1550" t="s">
        <v>2309</v>
      </c>
      <c r="B309" s="2237" t="s">
        <v>3942</v>
      </c>
      <c r="C309" s="2106" t="s">
        <v>2236</v>
      </c>
      <c r="D309" s="2029" t="s">
        <v>2220</v>
      </c>
      <c r="E309" s="2106">
        <v>400</v>
      </c>
      <c r="F309" s="2109">
        <v>416</v>
      </c>
      <c r="G309" s="1833">
        <f>E309*F309</f>
        <v>166400</v>
      </c>
      <c r="H309" s="1831">
        <f>E309*F309/1000000</f>
        <v>0.16639999999999999</v>
      </c>
      <c r="I309" s="1837"/>
      <c r="J309" s="2104">
        <f>H309</f>
        <v>0.16639999999999999</v>
      </c>
      <c r="K309" s="2104"/>
      <c r="L309" s="2105"/>
      <c r="M309" s="1832">
        <f>SUM(I309:L309)</f>
        <v>0.16639999999999999</v>
      </c>
      <c r="N309" s="2021" t="s">
        <v>4362</v>
      </c>
      <c r="O309" s="2100" t="s">
        <v>4247</v>
      </c>
      <c r="P309" s="2243">
        <v>44672</v>
      </c>
      <c r="Q309" s="2243">
        <v>44677</v>
      </c>
      <c r="R309" s="2106" t="s">
        <v>304</v>
      </c>
      <c r="S309" s="2106">
        <v>60</v>
      </c>
      <c r="T309" s="2106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2212</v>
      </c>
      <c r="AA309" s="2027" t="s">
        <v>1099</v>
      </c>
      <c r="AB309" s="2029">
        <v>95206</v>
      </c>
      <c r="AC309" s="2029" t="s">
        <v>1096</v>
      </c>
      <c r="AD309" s="1937" t="s">
        <v>3662</v>
      </c>
      <c r="AE309" s="2029"/>
      <c r="AF309" s="1951"/>
      <c r="AG309" s="1951" t="s">
        <v>1087</v>
      </c>
      <c r="AH309" s="1951" t="s">
        <v>2469</v>
      </c>
      <c r="AI309" s="2047">
        <f>T309</f>
        <v>49405140</v>
      </c>
      <c r="AJ309" s="2076" cm="1">
        <f t="array" ref="AJ309">SUM(MID(0&amp;AI309,LARGE(INDEX(ISNUMBER(--MID(AI309,ROW($1:$127),1))*ROW($1:$127),),ROW($1:$127))+1,1)*10^ROW($1:$127)/10)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>F309/AN309</f>
        <v>13</v>
      </c>
      <c r="AN309" s="1494">
        <f>VLOOKUP(AJ309,'Item Master Data'!$A:$G,7,FALSE)</f>
        <v>32</v>
      </c>
      <c r="AO309" s="1494">
        <f>E309-AL309</f>
        <v>0</v>
      </c>
    </row>
    <row r="310" spans="1:41" s="1494" customFormat="1" ht="15" customHeight="1">
      <c r="A310" s="1550" t="s">
        <v>2309</v>
      </c>
      <c r="B310" s="2238" t="s">
        <v>3943</v>
      </c>
      <c r="C310" s="2239" t="s">
        <v>2236</v>
      </c>
      <c r="D310" s="2029" t="s">
        <v>2220</v>
      </c>
      <c r="E310" s="2239">
        <v>400</v>
      </c>
      <c r="F310" s="2240">
        <v>448</v>
      </c>
      <c r="G310" s="1833">
        <f>E310*F310</f>
        <v>179200</v>
      </c>
      <c r="H310" s="1831">
        <f>E310*F310/1000000</f>
        <v>0.1792</v>
      </c>
      <c r="I310" s="1837">
        <f>H310</f>
        <v>0.1792</v>
      </c>
      <c r="J310" s="2104"/>
      <c r="K310" s="2104"/>
      <c r="L310" s="2105"/>
      <c r="M310" s="1832">
        <f>SUM(I310:L310)</f>
        <v>0.1792</v>
      </c>
      <c r="N310" s="2241">
        <v>44662</v>
      </c>
      <c r="O310" s="2241">
        <v>44652</v>
      </c>
      <c r="P310" s="2241">
        <v>44659</v>
      </c>
      <c r="Q310" s="2241">
        <v>44662</v>
      </c>
      <c r="R310" s="2239" t="s">
        <v>304</v>
      </c>
      <c r="S310" s="2239">
        <v>60</v>
      </c>
      <c r="T310" s="2239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3989</v>
      </c>
      <c r="AA310" s="2027" t="s">
        <v>1149</v>
      </c>
      <c r="AB310" s="2029">
        <v>33762</v>
      </c>
      <c r="AC310" s="2029" t="s">
        <v>1096</v>
      </c>
      <c r="AD310" s="1937" t="s">
        <v>3662</v>
      </c>
      <c r="AE310" s="2029"/>
      <c r="AF310" s="1951"/>
      <c r="AG310" s="1951" t="s">
        <v>1087</v>
      </c>
      <c r="AH310" s="1951" t="s">
        <v>2469</v>
      </c>
      <c r="AI310" s="2047">
        <f>T310</f>
        <v>49405140</v>
      </c>
      <c r="AJ310" s="2076" cm="1">
        <f t="array" ref="AJ310">SUM(MID(0&amp;AI310,LARGE(INDEX(ISNUMBER(--MID(AI310,ROW($1:$127),1))*ROW($1:$127),),ROW($1:$127))+1,1)*10^ROW($1:$127)/10)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>F310/AN310</f>
        <v>14</v>
      </c>
      <c r="AN310" s="1494">
        <f>VLOOKUP(AJ310,'Item Master Data'!$A:$G,7,FALSE)</f>
        <v>32</v>
      </c>
      <c r="AO310" s="1494">
        <f>E310-AL310</f>
        <v>0</v>
      </c>
    </row>
    <row r="311" spans="1:41" s="1494" customFormat="1" ht="15" customHeight="1">
      <c r="A311" s="1872" t="s">
        <v>2309</v>
      </c>
      <c r="B311" s="2238" t="s">
        <v>3943</v>
      </c>
      <c r="C311" s="2239" t="s">
        <v>2236</v>
      </c>
      <c r="D311" s="2029" t="s">
        <v>2220</v>
      </c>
      <c r="E311" s="2239">
        <v>400</v>
      </c>
      <c r="F311" s="2240">
        <v>416</v>
      </c>
      <c r="G311" s="1833">
        <f>F311*E311</f>
        <v>166400</v>
      </c>
      <c r="H311" s="1831">
        <f>E311*F311/1000000</f>
        <v>0.16639999999999999</v>
      </c>
      <c r="I311" s="1837">
        <f>H311</f>
        <v>0.16639999999999999</v>
      </c>
      <c r="J311" s="2104"/>
      <c r="K311" s="2104"/>
      <c r="L311" s="2105"/>
      <c r="M311" s="1832">
        <f>SUM(I311:L311)</f>
        <v>0.16639999999999999</v>
      </c>
      <c r="N311" s="2241">
        <v>44665</v>
      </c>
      <c r="O311" s="2241">
        <v>44652</v>
      </c>
      <c r="P311" s="2241">
        <v>44663</v>
      </c>
      <c r="Q311" s="2241">
        <v>44665</v>
      </c>
      <c r="R311" s="2239" t="s">
        <v>304</v>
      </c>
      <c r="S311" s="2239">
        <v>60</v>
      </c>
      <c r="T311" s="2239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3989</v>
      </c>
      <c r="AA311" s="2027" t="s">
        <v>1149</v>
      </c>
      <c r="AB311" s="2029">
        <v>33762</v>
      </c>
      <c r="AC311" s="2029" t="s">
        <v>1096</v>
      </c>
      <c r="AD311" s="1937" t="s">
        <v>3662</v>
      </c>
      <c r="AE311" s="2029"/>
      <c r="AF311" s="1951"/>
      <c r="AG311" s="1951" t="s">
        <v>1087</v>
      </c>
      <c r="AH311" s="2029"/>
      <c r="AI311" s="2047">
        <f>T311</f>
        <v>49405140</v>
      </c>
      <c r="AJ311" s="2076" cm="1">
        <f t="array" ref="AJ311">SUM(MID(0&amp;AI311,LARGE(INDEX(ISNUMBER(--MID(AI311,ROW($1:$127),1))*ROW($1:$127),),ROW($1:$127))+1,1)*10^ROW($1:$127)/10)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>F311/AN311</f>
        <v>13</v>
      </c>
      <c r="AN311" s="1494">
        <f>VLOOKUP(AJ311,'Item Master Data'!$A:$G,7,FALSE)</f>
        <v>32</v>
      </c>
      <c r="AO311" s="1494">
        <f>E311-AL311</f>
        <v>0</v>
      </c>
    </row>
    <row r="312" spans="1:41" s="1494" customFormat="1" ht="15" customHeight="1">
      <c r="A312" s="1872" t="s">
        <v>2309</v>
      </c>
      <c r="B312" s="2238" t="s">
        <v>3944</v>
      </c>
      <c r="C312" s="2239" t="s">
        <v>2236</v>
      </c>
      <c r="D312" s="2029" t="s">
        <v>2220</v>
      </c>
      <c r="E312" s="2239">
        <v>400</v>
      </c>
      <c r="F312" s="2240">
        <v>704</v>
      </c>
      <c r="G312" s="1833">
        <f>F312*E312</f>
        <v>281600</v>
      </c>
      <c r="H312" s="1831">
        <f>E312*F312/1000000</f>
        <v>0.28160000000000002</v>
      </c>
      <c r="I312" s="1837">
        <f>H312</f>
        <v>0.28160000000000002</v>
      </c>
      <c r="J312" s="2104"/>
      <c r="K312" s="2104"/>
      <c r="L312" s="2105"/>
      <c r="M312" s="1832">
        <f>SUM(I312:L312)</f>
        <v>0.28160000000000002</v>
      </c>
      <c r="N312" s="2241">
        <v>44664</v>
      </c>
      <c r="O312" s="2241">
        <v>44652</v>
      </c>
      <c r="P312" s="2241">
        <v>44659</v>
      </c>
      <c r="Q312" s="2241">
        <v>44664</v>
      </c>
      <c r="R312" s="2239" t="s">
        <v>304</v>
      </c>
      <c r="S312" s="2239">
        <v>60</v>
      </c>
      <c r="T312" s="2239">
        <v>49405140</v>
      </c>
      <c r="U312" s="2024">
        <v>0.47</v>
      </c>
      <c r="V312" s="2029"/>
      <c r="W312" s="2029" t="s">
        <v>1094</v>
      </c>
      <c r="X312" s="2029"/>
      <c r="Y312" s="1949" t="s">
        <v>1138</v>
      </c>
      <c r="Z312" s="2029" t="s">
        <v>2515</v>
      </c>
      <c r="AA312" s="2027" t="s">
        <v>1185</v>
      </c>
      <c r="AB312" s="2029">
        <v>85714</v>
      </c>
      <c r="AC312" s="2029" t="s">
        <v>1096</v>
      </c>
      <c r="AD312" s="1937" t="s">
        <v>3662</v>
      </c>
      <c r="AE312" s="2029"/>
      <c r="AF312" s="1951"/>
      <c r="AG312" s="1951" t="s">
        <v>1087</v>
      </c>
      <c r="AH312" s="2029"/>
      <c r="AI312" s="2047">
        <f>T312</f>
        <v>49405140</v>
      </c>
      <c r="AJ312" s="2076" cm="1">
        <f t="array" ref="AJ312">SUM(MID(0&amp;AI312,LARGE(INDEX(ISNUMBER(--MID(AI312,ROW($1:$127),1))*ROW($1:$127),),ROW($1:$127))+1,1)*10^ROW($1:$127)/10)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>F312/AN312</f>
        <v>22</v>
      </c>
      <c r="AN312" s="1494">
        <f>VLOOKUP(AJ312,'Item Master Data'!$A:$G,7,FALSE)</f>
        <v>32</v>
      </c>
      <c r="AO312" s="1494">
        <f>E312-AL312</f>
        <v>0</v>
      </c>
    </row>
    <row r="313" spans="1:41" s="1494" customFormat="1" ht="15" customHeight="1">
      <c r="A313" s="1872" t="s">
        <v>2309</v>
      </c>
      <c r="B313" s="2238" t="s">
        <v>3944</v>
      </c>
      <c r="C313" s="2239" t="s">
        <v>2236</v>
      </c>
      <c r="D313" s="2029" t="s">
        <v>2220</v>
      </c>
      <c r="E313" s="2239">
        <v>400</v>
      </c>
      <c r="F313" s="2240">
        <v>704</v>
      </c>
      <c r="G313" s="1833">
        <f>F313*E313</f>
        <v>281600</v>
      </c>
      <c r="H313" s="1831">
        <f>E313*F313/1000000</f>
        <v>0.28160000000000002</v>
      </c>
      <c r="I313" s="1837">
        <f>H313</f>
        <v>0.28160000000000002</v>
      </c>
      <c r="J313" s="2104"/>
      <c r="K313" s="2104"/>
      <c r="L313" s="2105"/>
      <c r="M313" s="1832">
        <f>SUM(I313:L313)</f>
        <v>0.28160000000000002</v>
      </c>
      <c r="N313" s="2241">
        <v>44666</v>
      </c>
      <c r="O313" s="2241">
        <v>44652</v>
      </c>
      <c r="P313" s="2241">
        <v>44662</v>
      </c>
      <c r="Q313" s="2241">
        <v>44666</v>
      </c>
      <c r="R313" s="2239" t="s">
        <v>304</v>
      </c>
      <c r="S313" s="2239">
        <v>60</v>
      </c>
      <c r="T313" s="2239">
        <v>49405140</v>
      </c>
      <c r="U313" s="2024">
        <v>0.47</v>
      </c>
      <c r="V313" s="2029"/>
      <c r="W313" s="2029" t="s">
        <v>1094</v>
      </c>
      <c r="X313" s="2029"/>
      <c r="Y313" s="1949" t="s">
        <v>1138</v>
      </c>
      <c r="Z313" s="2029" t="s">
        <v>2515</v>
      </c>
      <c r="AA313" s="2027" t="s">
        <v>1185</v>
      </c>
      <c r="AB313" s="2029">
        <v>85714</v>
      </c>
      <c r="AC313" s="2029" t="s">
        <v>1096</v>
      </c>
      <c r="AD313" s="1937" t="s">
        <v>3662</v>
      </c>
      <c r="AE313" s="2029"/>
      <c r="AF313" s="1951"/>
      <c r="AG313" s="1951" t="s">
        <v>1087</v>
      </c>
      <c r="AH313" s="2029"/>
      <c r="AI313" s="2047">
        <f>T313</f>
        <v>49405140</v>
      </c>
      <c r="AJ313" s="2076" cm="1">
        <f t="array" ref="AJ313">SUM(MID(0&amp;AI313,LARGE(INDEX(ISNUMBER(--MID(AI313,ROW($1:$127),1))*ROW($1:$127),),ROW($1:$127))+1,1)*10^ROW($1:$127)/10)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>F313/AN313</f>
        <v>22</v>
      </c>
      <c r="AN313" s="1494">
        <f>VLOOKUP(AJ313,'Item Master Data'!$A:$G,7,FALSE)</f>
        <v>32</v>
      </c>
      <c r="AO313" s="1494">
        <f>E313-AL313</f>
        <v>0</v>
      </c>
    </row>
    <row r="314" spans="1:41" s="1494" customFormat="1" ht="15" customHeight="1">
      <c r="A314" s="1872" t="s">
        <v>2309</v>
      </c>
      <c r="B314" s="2238" t="s">
        <v>3945</v>
      </c>
      <c r="C314" s="2239" t="s">
        <v>2236</v>
      </c>
      <c r="D314" s="2029" t="s">
        <v>2220</v>
      </c>
      <c r="E314" s="2239">
        <v>400</v>
      </c>
      <c r="F314" s="2240">
        <v>704</v>
      </c>
      <c r="G314" s="1833">
        <f>F314*E314</f>
        <v>281600</v>
      </c>
      <c r="H314" s="1831">
        <f>E314*F314/1000000</f>
        <v>0.28160000000000002</v>
      </c>
      <c r="I314" s="1837">
        <f>H314</f>
        <v>0.28160000000000002</v>
      </c>
      <c r="J314" s="2104"/>
      <c r="K314" s="2104"/>
      <c r="L314" s="2105"/>
      <c r="M314" s="1832">
        <f>SUM(I314:L314)</f>
        <v>0.28160000000000002</v>
      </c>
      <c r="N314" s="2241">
        <v>44663</v>
      </c>
      <c r="O314" s="2030" t="s">
        <v>3846</v>
      </c>
      <c r="P314" s="2241">
        <v>44659</v>
      </c>
      <c r="Q314" s="2241">
        <v>44663</v>
      </c>
      <c r="R314" s="2239" t="s">
        <v>304</v>
      </c>
      <c r="S314" s="2239">
        <v>60</v>
      </c>
      <c r="T314" s="2239">
        <v>49405140</v>
      </c>
      <c r="U314" s="2024">
        <v>0.47</v>
      </c>
      <c r="V314" s="2029" t="s">
        <v>4019</v>
      </c>
      <c r="W314" s="2029" t="s">
        <v>1094</v>
      </c>
      <c r="X314" s="2029"/>
      <c r="Y314" s="1949" t="s">
        <v>1138</v>
      </c>
      <c r="Z314" s="2029" t="s">
        <v>2211</v>
      </c>
      <c r="AA314" s="2027" t="s">
        <v>1160</v>
      </c>
      <c r="AB314" s="2029">
        <v>89118</v>
      </c>
      <c r="AC314" s="2029" t="s">
        <v>1096</v>
      </c>
      <c r="AD314" s="1937" t="s">
        <v>3662</v>
      </c>
      <c r="AE314" s="2029"/>
      <c r="AF314" s="1951"/>
      <c r="AG314" s="1951" t="s">
        <v>1087</v>
      </c>
      <c r="AH314" s="2029"/>
      <c r="AI314" s="2047">
        <f>T314</f>
        <v>49405140</v>
      </c>
      <c r="AJ314" s="2076" cm="1">
        <f t="array" ref="AJ314">SUM(MID(0&amp;AI314,LARGE(INDEX(ISNUMBER(--MID(AI314,ROW($1:$127),1))*ROW($1:$127),),ROW($1:$127))+1,1)*10^ROW($1:$127)/10)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>F314/AN314</f>
        <v>22</v>
      </c>
      <c r="AN314" s="1494">
        <f>VLOOKUP(AJ314,'Item Master Data'!$A:$G,7,FALSE)</f>
        <v>32</v>
      </c>
      <c r="AO314" s="1494">
        <f>E314-AL314</f>
        <v>0</v>
      </c>
    </row>
    <row r="315" spans="1:41" s="1494" customFormat="1" ht="15" customHeight="1">
      <c r="A315" s="1872" t="s">
        <v>2309</v>
      </c>
      <c r="B315" s="2238" t="s">
        <v>3945</v>
      </c>
      <c r="C315" s="2239" t="s">
        <v>2236</v>
      </c>
      <c r="D315" s="2029" t="s">
        <v>2220</v>
      </c>
      <c r="E315" s="2239">
        <v>400</v>
      </c>
      <c r="F315" s="2240">
        <v>704</v>
      </c>
      <c r="G315" s="1833">
        <f>F315*E315</f>
        <v>281600</v>
      </c>
      <c r="H315" s="1831">
        <f>E315*F315/1000000</f>
        <v>0.28160000000000002</v>
      </c>
      <c r="I315" s="1837">
        <f>H315</f>
        <v>0.28160000000000002</v>
      </c>
      <c r="J315" s="2104"/>
      <c r="K315" s="2104"/>
      <c r="L315" s="2105"/>
      <c r="M315" s="1832">
        <f>SUM(I315:L315)</f>
        <v>0.28160000000000002</v>
      </c>
      <c r="N315" s="2241">
        <v>44663</v>
      </c>
      <c r="O315" s="2030" t="s">
        <v>3846</v>
      </c>
      <c r="P315" s="2241">
        <v>44659</v>
      </c>
      <c r="Q315" s="2241">
        <v>44663</v>
      </c>
      <c r="R315" s="2239" t="s">
        <v>304</v>
      </c>
      <c r="S315" s="2239">
        <v>60</v>
      </c>
      <c r="T315" s="2239">
        <v>49405140</v>
      </c>
      <c r="U315" s="2024">
        <v>0.47</v>
      </c>
      <c r="V315" s="2029" t="s">
        <v>4019</v>
      </c>
      <c r="W315" s="2029" t="s">
        <v>1094</v>
      </c>
      <c r="X315" s="2029"/>
      <c r="Y315" s="1949" t="s">
        <v>1138</v>
      </c>
      <c r="Z315" s="2029" t="s">
        <v>2211</v>
      </c>
      <c r="AA315" s="2027" t="s">
        <v>1160</v>
      </c>
      <c r="AB315" s="2029">
        <v>89118</v>
      </c>
      <c r="AC315" s="2029" t="s">
        <v>1096</v>
      </c>
      <c r="AD315" s="1937" t="s">
        <v>3662</v>
      </c>
      <c r="AE315" s="2029"/>
      <c r="AF315" s="1951"/>
      <c r="AG315" s="1951" t="s">
        <v>1087</v>
      </c>
      <c r="AH315" s="2029"/>
      <c r="AI315" s="2047">
        <f>T315</f>
        <v>49405140</v>
      </c>
      <c r="AJ315" s="2076" cm="1">
        <f t="array" ref="AJ315">SUM(MID(0&amp;AI315,LARGE(INDEX(ISNUMBER(--MID(AI315,ROW($1:$127),1))*ROW($1:$127),),ROW($1:$127))+1,1)*10^ROW($1:$127)/10)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>F315/AN315</f>
        <v>22</v>
      </c>
      <c r="AN315" s="1494">
        <f>VLOOKUP(AJ315,'Item Master Data'!$A:$G,7,FALSE)</f>
        <v>32</v>
      </c>
      <c r="AO315" s="1494">
        <f>E315-AL315</f>
        <v>0</v>
      </c>
    </row>
    <row r="316" spans="1:41" s="1494" customFormat="1" ht="15" customHeight="1">
      <c r="A316" s="1872" t="s">
        <v>2309</v>
      </c>
      <c r="B316" s="2238" t="s">
        <v>3945</v>
      </c>
      <c r="C316" s="2239" t="s">
        <v>2236</v>
      </c>
      <c r="D316" s="2029" t="s">
        <v>2220</v>
      </c>
      <c r="E316" s="2239">
        <v>400</v>
      </c>
      <c r="F316" s="2240">
        <v>704</v>
      </c>
      <c r="G316" s="1833">
        <f>F316*E316</f>
        <v>281600</v>
      </c>
      <c r="H316" s="1831">
        <f>E316*F316/1000000</f>
        <v>0.28160000000000002</v>
      </c>
      <c r="I316" s="1837">
        <f>H316</f>
        <v>0.28160000000000002</v>
      </c>
      <c r="J316" s="2104"/>
      <c r="K316" s="2104"/>
      <c r="L316" s="2105"/>
      <c r="M316" s="1832">
        <f>SUM(I316:L316)</f>
        <v>0.28160000000000002</v>
      </c>
      <c r="N316" s="2241">
        <v>44663</v>
      </c>
      <c r="O316" s="2030" t="s">
        <v>3846</v>
      </c>
      <c r="P316" s="2241">
        <v>44662</v>
      </c>
      <c r="Q316" s="2241">
        <v>44663</v>
      </c>
      <c r="R316" s="2239" t="s">
        <v>304</v>
      </c>
      <c r="S316" s="2239">
        <v>60</v>
      </c>
      <c r="T316" s="2239">
        <v>49405140</v>
      </c>
      <c r="U316" s="2024">
        <v>0.47</v>
      </c>
      <c r="V316" s="2029" t="s">
        <v>4006</v>
      </c>
      <c r="W316" s="2029" t="s">
        <v>1094</v>
      </c>
      <c r="X316" s="2029"/>
      <c r="Y316" s="1949" t="s">
        <v>1138</v>
      </c>
      <c r="Z316" s="2029" t="s">
        <v>2513</v>
      </c>
      <c r="AA316" s="2027" t="s">
        <v>1149</v>
      </c>
      <c r="AB316" s="2029">
        <v>34741</v>
      </c>
      <c r="AC316" s="2029" t="s">
        <v>1096</v>
      </c>
      <c r="AD316" s="1937" t="s">
        <v>3662</v>
      </c>
      <c r="AE316" s="2029"/>
      <c r="AF316" s="1951"/>
      <c r="AG316" s="1951" t="s">
        <v>1087</v>
      </c>
      <c r="AH316" s="2029"/>
      <c r="AI316" s="2047">
        <f>T316</f>
        <v>49405140</v>
      </c>
      <c r="AJ316" s="2076" cm="1">
        <f t="array" ref="AJ316">SUM(MID(0&amp;AI316,LARGE(INDEX(ISNUMBER(--MID(AI316,ROW($1:$127),1))*ROW($1:$127),),ROW($1:$127))+1,1)*10^ROW($1:$127)/10)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>F316/AN316</f>
        <v>22</v>
      </c>
      <c r="AN316" s="1494">
        <f>VLOOKUP(AJ316,'Item Master Data'!$A:$G,7,FALSE)</f>
        <v>32</v>
      </c>
      <c r="AO316" s="1494">
        <f>E316-AL316</f>
        <v>0</v>
      </c>
    </row>
    <row r="317" spans="1:41" s="1494" customFormat="1" ht="15" customHeight="1">
      <c r="A317" s="1872" t="s">
        <v>2309</v>
      </c>
      <c r="B317" s="2238" t="s">
        <v>3945</v>
      </c>
      <c r="C317" s="2239" t="s">
        <v>2236</v>
      </c>
      <c r="D317" s="2029" t="s">
        <v>2220</v>
      </c>
      <c r="E317" s="2239">
        <v>400</v>
      </c>
      <c r="F317" s="2240">
        <v>384</v>
      </c>
      <c r="G317" s="1833">
        <f>F317*E317</f>
        <v>153600</v>
      </c>
      <c r="H317" s="1831">
        <f>E317*F317/1000000</f>
        <v>0.15359999999999999</v>
      </c>
      <c r="I317" s="1837">
        <f>H317</f>
        <v>0.15359999999999999</v>
      </c>
      <c r="J317" s="2104"/>
      <c r="K317" s="2104"/>
      <c r="L317" s="2105"/>
      <c r="M317" s="1832">
        <f>SUM(I317:L317)</f>
        <v>0.15359999999999999</v>
      </c>
      <c r="N317" s="2241">
        <v>44665</v>
      </c>
      <c r="O317" s="2030" t="s">
        <v>3846</v>
      </c>
      <c r="P317" s="2241">
        <v>44662</v>
      </c>
      <c r="Q317" s="2241">
        <v>44665</v>
      </c>
      <c r="R317" s="2239" t="s">
        <v>304</v>
      </c>
      <c r="S317" s="2239">
        <v>60</v>
      </c>
      <c r="T317" s="2239">
        <v>49405140</v>
      </c>
      <c r="U317" s="2024">
        <v>0.47</v>
      </c>
      <c r="V317" s="2029" t="s">
        <v>4019</v>
      </c>
      <c r="W317" s="2029" t="s">
        <v>1094</v>
      </c>
      <c r="X317" s="2029"/>
      <c r="Y317" s="1949" t="s">
        <v>1138</v>
      </c>
      <c r="Z317" s="2029" t="s">
        <v>2211</v>
      </c>
      <c r="AA317" s="2027" t="s">
        <v>1160</v>
      </c>
      <c r="AB317" s="2029">
        <v>89118</v>
      </c>
      <c r="AC317" s="2029" t="s">
        <v>1096</v>
      </c>
      <c r="AD317" s="1937" t="s">
        <v>3662</v>
      </c>
      <c r="AE317" s="2029"/>
      <c r="AF317" s="1951"/>
      <c r="AG317" s="1951" t="s">
        <v>1087</v>
      </c>
      <c r="AH317" s="2029"/>
      <c r="AI317" s="2047">
        <f>T317</f>
        <v>49405140</v>
      </c>
      <c r="AJ317" s="2076" cm="1">
        <f t="array" ref="AJ317">SUM(MID(0&amp;AI317,LARGE(INDEX(ISNUMBER(--MID(AI317,ROW($1:$127),1))*ROW($1:$127),),ROW($1:$127))+1,1)*10^ROW($1:$127)/10)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>F317/AN317</f>
        <v>12</v>
      </c>
      <c r="AN317" s="1494">
        <f>VLOOKUP(AJ317,'Item Master Data'!$A:$G,7,FALSE)</f>
        <v>32</v>
      </c>
      <c r="AO317" s="1494">
        <f>E317-AL317</f>
        <v>0</v>
      </c>
    </row>
    <row r="318" spans="1:41" s="1494" customFormat="1" ht="15" customHeight="1">
      <c r="A318" s="1872" t="s">
        <v>2309</v>
      </c>
      <c r="B318" s="2238" t="s">
        <v>3946</v>
      </c>
      <c r="C318" s="2239" t="s">
        <v>2236</v>
      </c>
      <c r="D318" s="2029" t="s">
        <v>2220</v>
      </c>
      <c r="E318" s="2239">
        <v>400</v>
      </c>
      <c r="F318" s="2240">
        <v>416</v>
      </c>
      <c r="G318" s="1833">
        <f>F318*E318</f>
        <v>166400</v>
      </c>
      <c r="H318" s="1831">
        <f>E318*F318/1000000</f>
        <v>0.16639999999999999</v>
      </c>
      <c r="I318" s="1837">
        <f>H318</f>
        <v>0.16639999999999999</v>
      </c>
      <c r="J318" s="2104"/>
      <c r="K318" s="2104"/>
      <c r="L318" s="2105"/>
      <c r="M318" s="1832">
        <f>SUM(I318:L318)</f>
        <v>0.16639999999999999</v>
      </c>
      <c r="N318" s="2241">
        <v>44663</v>
      </c>
      <c r="O318" s="2241">
        <v>44652</v>
      </c>
      <c r="P318" s="2241">
        <v>44659</v>
      </c>
      <c r="Q318" s="2241">
        <v>44663</v>
      </c>
      <c r="R318" s="2239" t="s">
        <v>304</v>
      </c>
      <c r="S318" s="2239">
        <v>60</v>
      </c>
      <c r="T318" s="2239">
        <v>49405140</v>
      </c>
      <c r="U318" s="2024">
        <v>0.47</v>
      </c>
      <c r="V318" s="2029"/>
      <c r="W318" s="2029" t="s">
        <v>1094</v>
      </c>
      <c r="X318" s="2029"/>
      <c r="Y318" s="1949" t="s">
        <v>1138</v>
      </c>
      <c r="Z318" s="2029" t="s">
        <v>2517</v>
      </c>
      <c r="AA318" s="2027" t="s">
        <v>1185</v>
      </c>
      <c r="AB318" s="2029">
        <v>85365</v>
      </c>
      <c r="AC318" s="2029" t="s">
        <v>1096</v>
      </c>
      <c r="AD318" s="1937" t="s">
        <v>3662</v>
      </c>
      <c r="AE318" s="2029"/>
      <c r="AF318" s="1951"/>
      <c r="AG318" s="1951" t="s">
        <v>1087</v>
      </c>
      <c r="AH318" s="2029"/>
      <c r="AI318" s="2047">
        <f>T318</f>
        <v>49405140</v>
      </c>
      <c r="AJ318" s="2076" cm="1">
        <f t="array" ref="AJ318">SUM(MID(0&amp;AI318,LARGE(INDEX(ISNUMBER(--MID(AI318,ROW($1:$127),1))*ROW($1:$127),),ROW($1:$127))+1,1)*10^ROW($1:$127)/10)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>F318/AN318</f>
        <v>13</v>
      </c>
      <c r="AN318" s="1494">
        <f>VLOOKUP(AJ318,'Item Master Data'!$A:$G,7,FALSE)</f>
        <v>32</v>
      </c>
      <c r="AO318" s="1494">
        <f>E318-AL318</f>
        <v>0</v>
      </c>
    </row>
    <row r="319" spans="1:41" s="1494" customFormat="1" ht="15" customHeight="1">
      <c r="A319" s="1872" t="s">
        <v>2309</v>
      </c>
      <c r="B319" s="2238" t="s">
        <v>3946</v>
      </c>
      <c r="C319" s="2239" t="s">
        <v>2236</v>
      </c>
      <c r="D319" s="2029" t="s">
        <v>2220</v>
      </c>
      <c r="E319" s="2239">
        <v>400</v>
      </c>
      <c r="F319" s="2240">
        <v>416</v>
      </c>
      <c r="G319" s="1833">
        <f>F319*E319</f>
        <v>166400</v>
      </c>
      <c r="H319" s="1831">
        <f>E319*F319/1000000</f>
        <v>0.16639999999999999</v>
      </c>
      <c r="I319" s="1837">
        <f>H319</f>
        <v>0.16639999999999999</v>
      </c>
      <c r="J319" s="2104"/>
      <c r="K319" s="2104"/>
      <c r="L319" s="2105"/>
      <c r="M319" s="1832">
        <f>SUM(I319:L319)</f>
        <v>0.16639999999999999</v>
      </c>
      <c r="N319" s="2241">
        <v>44666</v>
      </c>
      <c r="O319" s="2241">
        <v>44652</v>
      </c>
      <c r="P319" s="2241">
        <v>44662</v>
      </c>
      <c r="Q319" s="2241">
        <v>44666</v>
      </c>
      <c r="R319" s="2239" t="s">
        <v>304</v>
      </c>
      <c r="S319" s="2239">
        <v>60</v>
      </c>
      <c r="T319" s="2239">
        <v>49405140</v>
      </c>
      <c r="U319" s="2024">
        <v>0.47</v>
      </c>
      <c r="V319" s="2029"/>
      <c r="W319" s="2029" t="s">
        <v>1094</v>
      </c>
      <c r="X319" s="2029"/>
      <c r="Y319" s="1949" t="s">
        <v>1138</v>
      </c>
      <c r="Z319" s="2029" t="s">
        <v>2517</v>
      </c>
      <c r="AA319" s="2027" t="s">
        <v>1185</v>
      </c>
      <c r="AB319" s="2029">
        <v>85365</v>
      </c>
      <c r="AC319" s="2029" t="s">
        <v>1096</v>
      </c>
      <c r="AD319" s="1937" t="s">
        <v>3662</v>
      </c>
      <c r="AE319" s="2029"/>
      <c r="AF319" s="1951"/>
      <c r="AG319" s="1951" t="s">
        <v>1087</v>
      </c>
      <c r="AH319" s="2029"/>
      <c r="AI319" s="2047">
        <f>T319</f>
        <v>49405140</v>
      </c>
      <c r="AJ319" s="2076" cm="1">
        <f t="array" ref="AJ319">SUM(MID(0&amp;AI319,LARGE(INDEX(ISNUMBER(--MID(AI319,ROW($1:$127),1))*ROW($1:$127),),ROW($1:$127))+1,1)*10^ROW($1:$127)/10)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>F319/AN319</f>
        <v>13</v>
      </c>
      <c r="AN319" s="1494">
        <f>VLOOKUP(AJ319,'Item Master Data'!$A:$G,7,FALSE)</f>
        <v>32</v>
      </c>
      <c r="AO319" s="1494">
        <f>E319-AL319</f>
        <v>0</v>
      </c>
    </row>
    <row r="320" spans="1:41" s="1494" customFormat="1" ht="16.5" customHeight="1">
      <c r="A320" s="1550" t="s">
        <v>2309</v>
      </c>
      <c r="B320" s="2237" t="s">
        <v>3954</v>
      </c>
      <c r="C320" s="2106" t="s">
        <v>2236</v>
      </c>
      <c r="D320" s="2029" t="s">
        <v>2220</v>
      </c>
      <c r="E320" s="2106">
        <v>400</v>
      </c>
      <c r="F320" s="2109">
        <v>320</v>
      </c>
      <c r="G320" s="1833">
        <f>E320*F320</f>
        <v>128000</v>
      </c>
      <c r="H320" s="1831">
        <f>E320*F320/1000000</f>
        <v>0.128</v>
      </c>
      <c r="I320" s="1837"/>
      <c r="J320" s="2104"/>
      <c r="K320" s="2104">
        <f>H320</f>
        <v>0.128</v>
      </c>
      <c r="L320" s="2105"/>
      <c r="M320" s="1832">
        <f>SUM(I320:L320)</f>
        <v>0.128</v>
      </c>
      <c r="N320" s="2112" t="s">
        <v>3376</v>
      </c>
      <c r="O320" s="2100" t="s">
        <v>4247</v>
      </c>
      <c r="P320" s="2243"/>
      <c r="Q320" s="2243"/>
      <c r="R320" s="2106" t="s">
        <v>304</v>
      </c>
      <c r="S320" s="2106">
        <v>60</v>
      </c>
      <c r="T320" s="2106">
        <v>49405140</v>
      </c>
      <c r="U320" s="2024">
        <v>0.47</v>
      </c>
      <c r="V320" s="2029" t="s">
        <v>4020</v>
      </c>
      <c r="W320" s="2029" t="s">
        <v>1094</v>
      </c>
      <c r="X320" s="2029"/>
      <c r="Y320" s="1949" t="s">
        <v>1138</v>
      </c>
      <c r="Z320" s="2029" t="s">
        <v>3993</v>
      </c>
      <c r="AA320" s="2027" t="s">
        <v>1168</v>
      </c>
      <c r="AB320" s="2029">
        <v>29673</v>
      </c>
      <c r="AC320" s="2029" t="s">
        <v>1096</v>
      </c>
      <c r="AD320" s="1937" t="s">
        <v>3662</v>
      </c>
      <c r="AE320" s="2029"/>
      <c r="AF320" s="1951"/>
      <c r="AG320" s="1951" t="s">
        <v>1087</v>
      </c>
      <c r="AH320" s="1951" t="s">
        <v>2469</v>
      </c>
      <c r="AI320" s="2047">
        <f>T320</f>
        <v>49405140</v>
      </c>
      <c r="AJ320" s="2076" cm="1">
        <f t="array" ref="AJ320">SUM(MID(0&amp;AI320,LARGE(INDEX(ISNUMBER(--MID(AI320,ROW($1:$127),1))*ROW($1:$127),),ROW($1:$127))+1,1)*10^ROW($1:$127)/10)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>F320/AN320</f>
        <v>10</v>
      </c>
      <c r="AN320" s="1494">
        <f>VLOOKUP(AJ320,'Item Master Data'!$A:$G,7,FALSE)</f>
        <v>32</v>
      </c>
      <c r="AO320" s="1494">
        <f>E320-AL320</f>
        <v>0</v>
      </c>
    </row>
    <row r="321" spans="1:41" s="1494" customFormat="1" ht="16.5" customHeight="1">
      <c r="A321" s="1550" t="s">
        <v>2309</v>
      </c>
      <c r="B321" s="2237" t="s">
        <v>3954</v>
      </c>
      <c r="C321" s="2106" t="s">
        <v>2236</v>
      </c>
      <c r="D321" s="2029" t="s">
        <v>2220</v>
      </c>
      <c r="E321" s="2106">
        <v>400</v>
      </c>
      <c r="F321" s="2109">
        <v>416</v>
      </c>
      <c r="G321" s="1833">
        <f>E321*F321</f>
        <v>166400</v>
      </c>
      <c r="H321" s="1831">
        <f>E321*F321/1000000</f>
        <v>0.16639999999999999</v>
      </c>
      <c r="I321" s="1837"/>
      <c r="J321" s="2104">
        <f>H321</f>
        <v>0.16639999999999999</v>
      </c>
      <c r="K321" s="2104"/>
      <c r="L321" s="2105"/>
      <c r="M321" s="1832">
        <f>SUM(I321:L321)</f>
        <v>0.16639999999999999</v>
      </c>
      <c r="N321" s="2021" t="s">
        <v>4362</v>
      </c>
      <c r="O321" s="2100" t="s">
        <v>4247</v>
      </c>
      <c r="P321" s="2243">
        <v>44672</v>
      </c>
      <c r="Q321" s="2243">
        <v>44676</v>
      </c>
      <c r="R321" s="2106" t="s">
        <v>304</v>
      </c>
      <c r="S321" s="2106">
        <v>60</v>
      </c>
      <c r="T321" s="2106">
        <v>49405140</v>
      </c>
      <c r="U321" s="2024">
        <v>0.47</v>
      </c>
      <c r="V321" s="2029" t="s">
        <v>4020</v>
      </c>
      <c r="W321" s="2029" t="s">
        <v>1094</v>
      </c>
      <c r="X321" s="2029"/>
      <c r="Y321" s="1949" t="s">
        <v>1138</v>
      </c>
      <c r="Z321" s="2029" t="s">
        <v>3993</v>
      </c>
      <c r="AA321" s="2027" t="s">
        <v>1168</v>
      </c>
      <c r="AB321" s="2029">
        <v>29673</v>
      </c>
      <c r="AC321" s="2029" t="s">
        <v>1096</v>
      </c>
      <c r="AD321" s="1937" t="s">
        <v>3662</v>
      </c>
      <c r="AE321" s="2029"/>
      <c r="AF321" s="1951"/>
      <c r="AG321" s="1951" t="s">
        <v>1087</v>
      </c>
      <c r="AH321" s="1951" t="s">
        <v>2469</v>
      </c>
      <c r="AI321" s="2047">
        <f>T321</f>
        <v>49405140</v>
      </c>
      <c r="AJ321" s="2076" cm="1">
        <f t="array" ref="AJ321">SUM(MID(0&amp;AI321,LARGE(INDEX(ISNUMBER(--MID(AI321,ROW($1:$127),1))*ROW($1:$127),),ROW($1:$127))+1,1)*10^ROW($1:$127)/10)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>F321/AN321</f>
        <v>13</v>
      </c>
      <c r="AN321" s="1494">
        <f>VLOOKUP(AJ321,'Item Master Data'!$A:$G,7,FALSE)</f>
        <v>32</v>
      </c>
      <c r="AO321" s="1494">
        <f>E321-AL321</f>
        <v>0</v>
      </c>
    </row>
    <row r="322" spans="1:41" s="1494" customFormat="1" ht="15" customHeight="1">
      <c r="A322" s="1550" t="s">
        <v>2309</v>
      </c>
      <c r="B322" s="2237" t="s">
        <v>3954</v>
      </c>
      <c r="C322" s="2106" t="s">
        <v>2236</v>
      </c>
      <c r="D322" s="2029" t="s">
        <v>2220</v>
      </c>
      <c r="E322" s="2106">
        <v>400</v>
      </c>
      <c r="F322" s="2109">
        <v>320</v>
      </c>
      <c r="G322" s="1833">
        <f>E322*F322</f>
        <v>128000</v>
      </c>
      <c r="H322" s="1831">
        <f>E322*F322/1000000</f>
        <v>0.128</v>
      </c>
      <c r="I322" s="1837"/>
      <c r="J322" s="2104">
        <f>H322</f>
        <v>0.128</v>
      </c>
      <c r="K322" s="2104"/>
      <c r="L322" s="2105"/>
      <c r="M322" s="1832">
        <f>SUM(I322:L322)</f>
        <v>0.128</v>
      </c>
      <c r="N322" s="2021" t="s">
        <v>4362</v>
      </c>
      <c r="O322" s="2100" t="s">
        <v>4247</v>
      </c>
      <c r="P322" s="2243">
        <v>44672</v>
      </c>
      <c r="Q322" s="2243">
        <v>44677</v>
      </c>
      <c r="R322" s="2106" t="s">
        <v>304</v>
      </c>
      <c r="S322" s="2106">
        <v>60</v>
      </c>
      <c r="T322" s="2106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2517</v>
      </c>
      <c r="AA322" s="2027" t="s">
        <v>1185</v>
      </c>
      <c r="AB322" s="2029">
        <v>85365</v>
      </c>
      <c r="AC322" s="2029" t="s">
        <v>1096</v>
      </c>
      <c r="AD322" s="1937" t="s">
        <v>3662</v>
      </c>
      <c r="AE322" s="2029"/>
      <c r="AF322" s="1951"/>
      <c r="AG322" s="1951" t="s">
        <v>1087</v>
      </c>
      <c r="AH322" s="1951" t="s">
        <v>2522</v>
      </c>
      <c r="AI322" s="2047">
        <f>T322</f>
        <v>49405140</v>
      </c>
      <c r="AJ322" s="2076" cm="1">
        <f t="array" ref="AJ322">SUM(MID(0&amp;AI322,LARGE(INDEX(ISNUMBER(--MID(AI322,ROW($1:$127),1))*ROW($1:$127),),ROW($1:$127))+1,1)*10^ROW($1:$127)/10)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>F322/AN322</f>
        <v>10</v>
      </c>
      <c r="AN322" s="1494">
        <f>VLOOKUP(AJ322,'Item Master Data'!$A:$G,7,FALSE)</f>
        <v>32</v>
      </c>
      <c r="AO322" s="1494">
        <f>E322-AL322</f>
        <v>0</v>
      </c>
    </row>
    <row r="323" spans="1:41" s="1494" customFormat="1" ht="15" customHeight="1">
      <c r="A323" s="1550" t="s">
        <v>2309</v>
      </c>
      <c r="B323" s="2237" t="s">
        <v>3954</v>
      </c>
      <c r="C323" s="2106" t="s">
        <v>2236</v>
      </c>
      <c r="D323" s="2029" t="s">
        <v>2220</v>
      </c>
      <c r="E323" s="2106">
        <v>400</v>
      </c>
      <c r="F323" s="2109">
        <v>320</v>
      </c>
      <c r="G323" s="1833">
        <f>E323*F323</f>
        <v>128000</v>
      </c>
      <c r="H323" s="1831">
        <f>E323*F323/1000000</f>
        <v>0.128</v>
      </c>
      <c r="I323" s="1837"/>
      <c r="J323" s="2104">
        <f>H323</f>
        <v>0.128</v>
      </c>
      <c r="K323" s="2104"/>
      <c r="L323" s="2105"/>
      <c r="M323" s="1832">
        <f>SUM(I323:L323)</f>
        <v>0.128</v>
      </c>
      <c r="N323" s="2021" t="s">
        <v>4362</v>
      </c>
      <c r="O323" s="2100" t="s">
        <v>4247</v>
      </c>
      <c r="P323" s="2243">
        <v>44672</v>
      </c>
      <c r="Q323" s="2243">
        <v>44677</v>
      </c>
      <c r="R323" s="2106" t="s">
        <v>304</v>
      </c>
      <c r="S323" s="2106">
        <v>60</v>
      </c>
      <c r="T323" s="2106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3985</v>
      </c>
      <c r="AA323" s="2027" t="s">
        <v>3986</v>
      </c>
      <c r="AB323" s="2029">
        <v>66214</v>
      </c>
      <c r="AC323" s="2029" t="s">
        <v>1096</v>
      </c>
      <c r="AD323" s="1937" t="s">
        <v>3662</v>
      </c>
      <c r="AE323" s="2029"/>
      <c r="AF323" s="1951"/>
      <c r="AG323" s="1951" t="s">
        <v>1087</v>
      </c>
      <c r="AH323" s="1951" t="s">
        <v>2522</v>
      </c>
      <c r="AI323" s="2047">
        <f>T323</f>
        <v>49405140</v>
      </c>
      <c r="AJ323" s="2076" cm="1">
        <f t="array" ref="AJ323">SUM(MID(0&amp;AI323,LARGE(INDEX(ISNUMBER(--MID(AI323,ROW($1:$127),1))*ROW($1:$127),),ROW($1:$127))+1,1)*10^ROW($1:$127)/10)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>F323/AN323</f>
        <v>10</v>
      </c>
      <c r="AN323" s="1494">
        <f>VLOOKUP(AJ323,'Item Master Data'!$A:$G,7,FALSE)</f>
        <v>32</v>
      </c>
      <c r="AO323" s="1494">
        <f>E323-AL323</f>
        <v>0</v>
      </c>
    </row>
    <row r="324" spans="1:41" s="1494" customFormat="1" ht="15" customHeight="1">
      <c r="A324" s="1550" t="s">
        <v>2309</v>
      </c>
      <c r="B324" s="2237" t="s">
        <v>3956</v>
      </c>
      <c r="C324" s="2106" t="s">
        <v>2236</v>
      </c>
      <c r="D324" s="2029" t="s">
        <v>2220</v>
      </c>
      <c r="E324" s="2106">
        <v>400</v>
      </c>
      <c r="F324" s="2109">
        <v>1664</v>
      </c>
      <c r="G324" s="1833">
        <f>E324*F324</f>
        <v>665600</v>
      </c>
      <c r="H324" s="1831">
        <f>E324*F324/1000000</f>
        <v>0.66559999999999997</v>
      </c>
      <c r="I324" s="1837"/>
      <c r="J324" s="2104">
        <f>H324</f>
        <v>0.66559999999999997</v>
      </c>
      <c r="K324" s="2104"/>
      <c r="L324" s="2105"/>
      <c r="M324" s="1832">
        <f>SUM(I324:L324)</f>
        <v>0.66559999999999997</v>
      </c>
      <c r="N324" s="2107" t="s">
        <v>4362</v>
      </c>
      <c r="O324" s="2100" t="s">
        <v>4247</v>
      </c>
      <c r="P324" s="2243">
        <v>44670</v>
      </c>
      <c r="Q324" s="2243">
        <v>44673</v>
      </c>
      <c r="R324" s="2106" t="s">
        <v>304</v>
      </c>
      <c r="S324" s="2106">
        <v>60</v>
      </c>
      <c r="T324" s="2106">
        <v>49405140</v>
      </c>
      <c r="U324" s="2024">
        <v>0.47</v>
      </c>
      <c r="V324" s="2029"/>
      <c r="W324" s="2029" t="s">
        <v>1094</v>
      </c>
      <c r="X324" s="2029"/>
      <c r="Y324" s="1949" t="s">
        <v>1138</v>
      </c>
      <c r="Z324" s="2029" t="s">
        <v>2240</v>
      </c>
      <c r="AA324" s="2027" t="s">
        <v>1185</v>
      </c>
      <c r="AB324" s="2029">
        <v>85210</v>
      </c>
      <c r="AC324" s="2029" t="s">
        <v>1096</v>
      </c>
      <c r="AD324" s="1937" t="s">
        <v>3662</v>
      </c>
      <c r="AE324" s="2029"/>
      <c r="AF324" s="1951"/>
      <c r="AG324" s="1951" t="s">
        <v>1087</v>
      </c>
      <c r="AH324" s="1951" t="s">
        <v>1178</v>
      </c>
      <c r="AI324" s="2047">
        <f>T324</f>
        <v>49405140</v>
      </c>
      <c r="AJ324" s="2076" cm="1">
        <f t="array" ref="AJ324">SUM(MID(0&amp;AI324,LARGE(INDEX(ISNUMBER(--MID(AI324,ROW($1:$127),1))*ROW($1:$127),),ROW($1:$127))+1,1)*10^ROW($1:$127)/10)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>F324/AN324</f>
        <v>52</v>
      </c>
      <c r="AN324" s="1494">
        <f>VLOOKUP(AJ324,'Item Master Data'!$A:$G,7,FALSE)</f>
        <v>32</v>
      </c>
      <c r="AO324" s="1494">
        <f>E324-AL324</f>
        <v>0</v>
      </c>
    </row>
    <row r="325" spans="1:41" s="1494" customFormat="1" ht="15" customHeight="1">
      <c r="A325" s="1550" t="s">
        <v>2309</v>
      </c>
      <c r="B325" s="2237" t="s">
        <v>3956</v>
      </c>
      <c r="C325" s="2106" t="s">
        <v>2236</v>
      </c>
      <c r="D325" s="2029" t="s">
        <v>2220</v>
      </c>
      <c r="E325" s="2106">
        <v>400</v>
      </c>
      <c r="F325" s="2109">
        <f>3200-1664</f>
        <v>1536</v>
      </c>
      <c r="G325" s="1833">
        <f>E325*F325</f>
        <v>614400</v>
      </c>
      <c r="H325" s="1831">
        <f>E325*F325/1000000</f>
        <v>0.61439999999999995</v>
      </c>
      <c r="I325" s="1837"/>
      <c r="J325" s="2104">
        <f>H325</f>
        <v>0.61439999999999995</v>
      </c>
      <c r="K325" s="2104"/>
      <c r="L325" s="2105"/>
      <c r="M325" s="1832">
        <f>SUM(I325:L325)</f>
        <v>0.61439999999999995</v>
      </c>
      <c r="N325" s="2029" t="s">
        <v>4361</v>
      </c>
      <c r="O325" s="2100" t="s">
        <v>4247</v>
      </c>
      <c r="P325" s="2243"/>
      <c r="Q325" s="2243"/>
      <c r="R325" s="2106" t="s">
        <v>304</v>
      </c>
      <c r="S325" s="2106">
        <v>60</v>
      </c>
      <c r="T325" s="2106">
        <v>49405140</v>
      </c>
      <c r="U325" s="2024">
        <v>0.47</v>
      </c>
      <c r="V325" s="2029"/>
      <c r="W325" s="2029" t="s">
        <v>1094</v>
      </c>
      <c r="X325" s="2029"/>
      <c r="Y325" s="1949" t="s">
        <v>1138</v>
      </c>
      <c r="Z325" s="2029" t="s">
        <v>2240</v>
      </c>
      <c r="AA325" s="2027" t="s">
        <v>1185</v>
      </c>
      <c r="AB325" s="2029">
        <v>85210</v>
      </c>
      <c r="AC325" s="2029" t="s">
        <v>1096</v>
      </c>
      <c r="AD325" s="1937" t="s">
        <v>3662</v>
      </c>
      <c r="AE325" s="2029"/>
      <c r="AF325" s="1951"/>
      <c r="AG325" s="1951" t="s">
        <v>1087</v>
      </c>
      <c r="AH325" s="1951" t="s">
        <v>1178</v>
      </c>
      <c r="AI325" s="2047">
        <f>T325</f>
        <v>49405140</v>
      </c>
      <c r="AJ325" s="2076" cm="1">
        <f t="array" ref="AJ325">SUM(MID(0&amp;AI325,LARGE(INDEX(ISNUMBER(--MID(AI325,ROW($1:$127),1))*ROW($1:$127),),ROW($1:$127))+1,1)*10^ROW($1:$127)/10)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>F325/AN325</f>
        <v>48</v>
      </c>
      <c r="AN325" s="1494">
        <f>VLOOKUP(AJ325,'Item Master Data'!$A:$G,7,FALSE)</f>
        <v>32</v>
      </c>
      <c r="AO325" s="1494">
        <f>E325-AL325</f>
        <v>0</v>
      </c>
    </row>
    <row r="326" spans="1:41" s="1494" customFormat="1" ht="15.75" customHeight="1">
      <c r="A326" s="1872" t="s">
        <v>2309</v>
      </c>
      <c r="B326" s="2237" t="s">
        <v>3957</v>
      </c>
      <c r="C326" s="2106" t="s">
        <v>2236</v>
      </c>
      <c r="D326" s="2029" t="s">
        <v>2220</v>
      </c>
      <c r="E326" s="2106">
        <v>400</v>
      </c>
      <c r="F326" s="2109">
        <v>320</v>
      </c>
      <c r="G326" s="1833">
        <f>E326*F326</f>
        <v>128000</v>
      </c>
      <c r="H326" s="1831">
        <f>E326*F326/1000000</f>
        <v>0.128</v>
      </c>
      <c r="I326" s="1837"/>
      <c r="J326" s="2104"/>
      <c r="K326" s="2104">
        <f>H326</f>
        <v>0.128</v>
      </c>
      <c r="L326" s="2105"/>
      <c r="M326" s="1832">
        <f>SUM(I326:L326)</f>
        <v>0.128</v>
      </c>
      <c r="N326" s="2112" t="s">
        <v>3376</v>
      </c>
      <c r="O326" s="2100" t="s">
        <v>4247</v>
      </c>
      <c r="P326" s="2243"/>
      <c r="Q326" s="2243"/>
      <c r="R326" s="2106" t="s">
        <v>304</v>
      </c>
      <c r="S326" s="2106">
        <v>60</v>
      </c>
      <c r="T326" s="2106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2515</v>
      </c>
      <c r="AA326" s="2027" t="s">
        <v>1185</v>
      </c>
      <c r="AB326" s="2029">
        <v>85714</v>
      </c>
      <c r="AC326" s="2029" t="s">
        <v>1096</v>
      </c>
      <c r="AD326" s="1937" t="s">
        <v>3662</v>
      </c>
      <c r="AE326" s="2029"/>
      <c r="AF326" s="1951"/>
      <c r="AG326" s="1951" t="s">
        <v>1087</v>
      </c>
      <c r="AH326" s="2029" t="s">
        <v>2523</v>
      </c>
      <c r="AI326" s="2047">
        <f>T326</f>
        <v>49405140</v>
      </c>
      <c r="AJ326" s="2076" cm="1">
        <f t="array" ref="AJ326">SUM(MID(0&amp;AI326,LARGE(INDEX(ISNUMBER(--MID(AI326,ROW($1:$127),1))*ROW($1:$127),),ROW($1:$127))+1,1)*10^ROW($1:$127)/10)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>F326/AN326</f>
        <v>10</v>
      </c>
      <c r="AN326" s="1494">
        <f>VLOOKUP(AJ326,'Item Master Data'!$A:$G,7,FALSE)</f>
        <v>32</v>
      </c>
      <c r="AO326" s="1494">
        <f>E326-AL326</f>
        <v>0</v>
      </c>
    </row>
    <row r="327" spans="1:41" s="1494" customFormat="1" ht="15.75" customHeight="1">
      <c r="A327" s="1550" t="s">
        <v>2309</v>
      </c>
      <c r="B327" s="2237" t="s">
        <v>3957</v>
      </c>
      <c r="C327" s="2106" t="s">
        <v>2236</v>
      </c>
      <c r="D327" s="2029" t="s">
        <v>2220</v>
      </c>
      <c r="E327" s="2106">
        <v>400</v>
      </c>
      <c r="F327" s="2109">
        <v>416</v>
      </c>
      <c r="G327" s="1833">
        <f>E327*F327</f>
        <v>166400</v>
      </c>
      <c r="H327" s="1831">
        <f>E327*F327/1000000</f>
        <v>0.16639999999999999</v>
      </c>
      <c r="I327" s="1837"/>
      <c r="J327" s="2104">
        <f>H327</f>
        <v>0.16639999999999999</v>
      </c>
      <c r="K327" s="2104"/>
      <c r="L327" s="2105"/>
      <c r="M327" s="1832">
        <f>SUM(I327:L327)</f>
        <v>0.16639999999999999</v>
      </c>
      <c r="N327" s="2021" t="s">
        <v>4362</v>
      </c>
      <c r="O327" s="2100" t="s">
        <v>4247</v>
      </c>
      <c r="P327" s="2243">
        <v>44670</v>
      </c>
      <c r="Q327" s="2243">
        <v>44673</v>
      </c>
      <c r="R327" s="2106" t="s">
        <v>304</v>
      </c>
      <c r="S327" s="2106">
        <v>60</v>
      </c>
      <c r="T327" s="2106">
        <v>49405140</v>
      </c>
      <c r="U327" s="2024">
        <v>0.47</v>
      </c>
      <c r="V327" s="2029"/>
      <c r="W327" s="2029" t="s">
        <v>1094</v>
      </c>
      <c r="X327" s="2029"/>
      <c r="Y327" s="1949" t="s">
        <v>1138</v>
      </c>
      <c r="Z327" s="2029" t="s">
        <v>3994</v>
      </c>
      <c r="AA327" s="2027" t="s">
        <v>1148</v>
      </c>
      <c r="AB327" s="2029">
        <v>23502</v>
      </c>
      <c r="AC327" s="2029" t="s">
        <v>1096</v>
      </c>
      <c r="AD327" s="1937" t="s">
        <v>3662</v>
      </c>
      <c r="AE327" s="2029"/>
      <c r="AF327" s="1951"/>
      <c r="AG327" s="1951" t="s">
        <v>1087</v>
      </c>
      <c r="AH327" s="1951" t="s">
        <v>2469</v>
      </c>
      <c r="AI327" s="2047">
        <f>T327</f>
        <v>49405140</v>
      </c>
      <c r="AJ327" s="2076" cm="1">
        <f t="array" ref="AJ327">SUM(MID(0&amp;AI327,LARGE(INDEX(ISNUMBER(--MID(AI327,ROW($1:$127),1))*ROW($1:$127),),ROW($1:$127))+1,1)*10^ROW($1:$127)/10)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>F327/AN327</f>
        <v>13</v>
      </c>
      <c r="AN327" s="1494">
        <f>VLOOKUP(AJ327,'Item Master Data'!$A:$G,7,FALSE)</f>
        <v>32</v>
      </c>
      <c r="AO327" s="1494">
        <f>E327-AL327</f>
        <v>0</v>
      </c>
    </row>
    <row r="328" spans="1:41" s="1494" customFormat="1" ht="15" customHeight="1">
      <c r="A328" s="1872" t="s">
        <v>2309</v>
      </c>
      <c r="B328" s="2237" t="s">
        <v>3965</v>
      </c>
      <c r="C328" s="2106" t="s">
        <v>2236</v>
      </c>
      <c r="D328" s="2029" t="s">
        <v>2220</v>
      </c>
      <c r="E328" s="2106">
        <v>400</v>
      </c>
      <c r="F328" s="2109">
        <v>832</v>
      </c>
      <c r="G328" s="1833">
        <f>E328*F328</f>
        <v>332800</v>
      </c>
      <c r="H328" s="1831">
        <f>E328*F328/1000000</f>
        <v>0.33279999999999998</v>
      </c>
      <c r="I328" s="1837"/>
      <c r="J328" s="2104">
        <f>H328</f>
        <v>0.33279999999999998</v>
      </c>
      <c r="K328" s="2104"/>
      <c r="L328" s="2105"/>
      <c r="M328" s="1832">
        <f>SUM(I328:L328)</f>
        <v>0.33279999999999998</v>
      </c>
      <c r="N328" s="2021" t="s">
        <v>4362</v>
      </c>
      <c r="O328" s="2100" t="s">
        <v>4247</v>
      </c>
      <c r="P328" s="2243">
        <v>44670</v>
      </c>
      <c r="Q328" s="2243">
        <v>44673</v>
      </c>
      <c r="R328" s="2106" t="s">
        <v>304</v>
      </c>
      <c r="S328" s="2106">
        <v>60</v>
      </c>
      <c r="T328" s="2106">
        <v>49405140</v>
      </c>
      <c r="U328" s="2024">
        <v>0.47</v>
      </c>
      <c r="V328" s="2029"/>
      <c r="W328" s="2029" t="s">
        <v>1094</v>
      </c>
      <c r="X328" s="2029"/>
      <c r="Y328" s="1949" t="s">
        <v>1138</v>
      </c>
      <c r="Z328" s="2029" t="s">
        <v>2211</v>
      </c>
      <c r="AA328" s="2027" t="s">
        <v>1160</v>
      </c>
      <c r="AB328" s="2029">
        <v>89118</v>
      </c>
      <c r="AC328" s="2029" t="s">
        <v>1096</v>
      </c>
      <c r="AD328" s="1937" t="s">
        <v>3662</v>
      </c>
      <c r="AE328" s="2029"/>
      <c r="AF328" s="1951"/>
      <c r="AG328" s="1951" t="s">
        <v>1087</v>
      </c>
      <c r="AH328" s="2029"/>
      <c r="AI328" s="2047">
        <f>T328</f>
        <v>49405140</v>
      </c>
      <c r="AJ328" s="2076" cm="1">
        <f t="array" ref="AJ328">SUM(MID(0&amp;AI328,LARGE(INDEX(ISNUMBER(--MID(AI328,ROW($1:$127),1))*ROW($1:$127),),ROW($1:$127))+1,1)*10^ROW($1:$127)/10)</f>
        <v>49405140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>F328/AN328</f>
        <v>26</v>
      </c>
      <c r="AN328" s="1494">
        <f>VLOOKUP(AJ328,'Item Master Data'!$A:$G,7,FALSE)</f>
        <v>32</v>
      </c>
      <c r="AO328" s="1494">
        <f>E328-AL328</f>
        <v>0</v>
      </c>
    </row>
    <row r="329" spans="1:41" s="1494" customFormat="1" ht="15" customHeight="1">
      <c r="A329" s="1872" t="s">
        <v>2309</v>
      </c>
      <c r="B329" s="2237" t="s">
        <v>3965</v>
      </c>
      <c r="C329" s="2106" t="s">
        <v>2236</v>
      </c>
      <c r="D329" s="2029" t="s">
        <v>2220</v>
      </c>
      <c r="E329" s="2106">
        <v>400</v>
      </c>
      <c r="F329" s="2109">
        <v>640</v>
      </c>
      <c r="G329" s="1833">
        <f>E329*F329</f>
        <v>256000</v>
      </c>
      <c r="H329" s="1831">
        <f>E329*F329/1000000</f>
        <v>0.25600000000000001</v>
      </c>
      <c r="I329" s="1837"/>
      <c r="J329" s="2104"/>
      <c r="K329" s="2104">
        <f>H329</f>
        <v>0.25600000000000001</v>
      </c>
      <c r="L329" s="2105"/>
      <c r="M329" s="1832">
        <f>SUM(I329:L329)</f>
        <v>0.25600000000000001</v>
      </c>
      <c r="N329" s="2112" t="s">
        <v>3376</v>
      </c>
      <c r="O329" s="2100" t="s">
        <v>4247</v>
      </c>
      <c r="P329" s="2243"/>
      <c r="Q329" s="2243"/>
      <c r="R329" s="2106" t="s">
        <v>304</v>
      </c>
      <c r="S329" s="2106">
        <v>60</v>
      </c>
      <c r="T329" s="2106">
        <v>49405140</v>
      </c>
      <c r="U329" s="2024">
        <v>0.47</v>
      </c>
      <c r="V329" s="2029"/>
      <c r="W329" s="2029" t="s">
        <v>1094</v>
      </c>
      <c r="X329" s="2029"/>
      <c r="Y329" s="1949" t="s">
        <v>1138</v>
      </c>
      <c r="Z329" s="2029" t="s">
        <v>2211</v>
      </c>
      <c r="AA329" s="2027" t="s">
        <v>1160</v>
      </c>
      <c r="AB329" s="2029">
        <v>89118</v>
      </c>
      <c r="AC329" s="2029" t="s">
        <v>1096</v>
      </c>
      <c r="AD329" s="1937" t="s">
        <v>3662</v>
      </c>
      <c r="AE329" s="2029"/>
      <c r="AF329" s="1951"/>
      <c r="AG329" s="1951" t="s">
        <v>1087</v>
      </c>
      <c r="AH329" s="2029"/>
      <c r="AI329" s="2047">
        <f>T329</f>
        <v>49405140</v>
      </c>
      <c r="AJ329" s="2076" cm="1">
        <f t="array" ref="AJ329">SUM(MID(0&amp;AI329,LARGE(INDEX(ISNUMBER(--MID(AI329,ROW($1:$127),1))*ROW($1:$127),),ROW($1:$127))+1,1)*10^ROW($1:$127)/10)</f>
        <v>49405140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>F329/AN329</f>
        <v>20</v>
      </c>
      <c r="AN329" s="1494">
        <f>VLOOKUP(AJ329,'Item Master Data'!$A:$G,7,FALSE)</f>
        <v>32</v>
      </c>
      <c r="AO329" s="1494">
        <f>E329-AL329</f>
        <v>0</v>
      </c>
    </row>
    <row r="330" spans="1:41" s="1494" customFormat="1" ht="15.75" customHeight="1">
      <c r="A330" s="1550" t="s">
        <v>2309</v>
      </c>
      <c r="B330" s="1949" t="s">
        <v>3967</v>
      </c>
      <c r="C330" s="2029" t="s">
        <v>1150</v>
      </c>
      <c r="D330" s="2029" t="s">
        <v>2220</v>
      </c>
      <c r="E330" s="2029">
        <v>400</v>
      </c>
      <c r="F330" s="2031">
        <v>352</v>
      </c>
      <c r="G330" s="1833">
        <f>F330*E330</f>
        <v>140800</v>
      </c>
      <c r="H330" s="1831">
        <f>E330*F330/1000000</f>
        <v>0.14080000000000001</v>
      </c>
      <c r="I330" s="1837"/>
      <c r="J330" s="2104"/>
      <c r="K330" s="2104">
        <f>H330</f>
        <v>0.14080000000000001</v>
      </c>
      <c r="L330" s="2105"/>
      <c r="M330" s="1832">
        <f>SUM(I330:L330)</f>
        <v>0.14080000000000001</v>
      </c>
      <c r="N330" s="2112" t="s">
        <v>3376</v>
      </c>
      <c r="O330" s="2021">
        <v>44670</v>
      </c>
      <c r="P330" s="2030"/>
      <c r="Q330" s="2030"/>
      <c r="R330" s="2029" t="s">
        <v>267</v>
      </c>
      <c r="S330" s="2029">
        <v>60</v>
      </c>
      <c r="T330" s="2317" t="s">
        <v>3371</v>
      </c>
      <c r="U330" s="2024">
        <v>0.52500000000000002</v>
      </c>
      <c r="V330" s="2029"/>
      <c r="W330" s="2029" t="s">
        <v>1103</v>
      </c>
      <c r="X330" s="2029"/>
      <c r="Y330" s="1949">
        <v>60</v>
      </c>
      <c r="Z330" s="2029" t="s">
        <v>3995</v>
      </c>
      <c r="AA330" s="2027" t="s">
        <v>1141</v>
      </c>
      <c r="AB330" s="2029">
        <v>81001</v>
      </c>
      <c r="AC330" s="2029" t="s">
        <v>1096</v>
      </c>
      <c r="AD330" s="1937" t="s">
        <v>1099</v>
      </c>
      <c r="AE330" s="2029"/>
      <c r="AF330" s="1951"/>
      <c r="AG330" s="1951" t="s">
        <v>1087</v>
      </c>
      <c r="AH330" s="1951" t="s">
        <v>2469</v>
      </c>
      <c r="AI330" s="2047" t="str">
        <f>T330</f>
        <v>30390156H</v>
      </c>
      <c r="AJ330" s="2076" cm="1">
        <f t="array" ref="AJ330">SUM(MID(0&amp;AI330,LARGE(INDEX(ISNUMBER(--MID(AI330,ROW($1:$127),1))*ROW($1:$127),),ROW($1:$127))+1,1)*10^ROW($1:$127)/10)</f>
        <v>30390156</v>
      </c>
      <c r="AK330" s="1953" t="str">
        <f>VLOOKUP($AJ330,'Item Master Data'!$A:$F,3,FALSE)</f>
        <v>Q.PEAK DUO BLK ML G10+</v>
      </c>
      <c r="AL330" s="1494">
        <f>VLOOKUP($AJ330,'Item Master Data'!$A:$F,6,FALSE)</f>
        <v>400</v>
      </c>
      <c r="AM330" s="1494">
        <f>F330/AN330</f>
        <v>11</v>
      </c>
      <c r="AN330" s="1494">
        <f>VLOOKUP(AJ330,'Item Master Data'!$A:$G,7,FALSE)</f>
        <v>32</v>
      </c>
      <c r="AO330" s="1494">
        <f>E330-AL330</f>
        <v>0</v>
      </c>
    </row>
    <row r="331" spans="1:41" s="1494" customFormat="1" ht="15" customHeight="1">
      <c r="A331" s="1550" t="s">
        <v>2309</v>
      </c>
      <c r="B331" s="1949" t="s">
        <v>3968</v>
      </c>
      <c r="C331" s="2029" t="s">
        <v>1150</v>
      </c>
      <c r="D331" s="2029" t="s">
        <v>2220</v>
      </c>
      <c r="E331" s="2029">
        <v>400</v>
      </c>
      <c r="F331" s="2031">
        <v>512</v>
      </c>
      <c r="G331" s="1833">
        <f>F331*E331</f>
        <v>204800</v>
      </c>
      <c r="H331" s="1831">
        <f>E331*F331/1000000</f>
        <v>0.20480000000000001</v>
      </c>
      <c r="I331" s="1837"/>
      <c r="J331" s="2104"/>
      <c r="K331" s="2104">
        <f>H331</f>
        <v>0.20480000000000001</v>
      </c>
      <c r="L331" s="2105"/>
      <c r="M331" s="1832">
        <f>SUM(I331:L331)</f>
        <v>0.20480000000000001</v>
      </c>
      <c r="N331" s="2112" t="s">
        <v>3376</v>
      </c>
      <c r="O331" s="2021">
        <v>44670</v>
      </c>
      <c r="P331" s="2030"/>
      <c r="Q331" s="2030"/>
      <c r="R331" s="2029" t="s">
        <v>267</v>
      </c>
      <c r="S331" s="2029">
        <v>60</v>
      </c>
      <c r="T331" s="2317" t="s">
        <v>3371</v>
      </c>
      <c r="U331" s="2024">
        <v>0.52500000000000002</v>
      </c>
      <c r="V331" s="2029"/>
      <c r="W331" s="2029" t="s">
        <v>1103</v>
      </c>
      <c r="X331" s="2029"/>
      <c r="Y331" s="1949">
        <v>60</v>
      </c>
      <c r="Z331" s="2029" t="s">
        <v>3996</v>
      </c>
      <c r="AA331" s="2027" t="s">
        <v>1141</v>
      </c>
      <c r="AB331" s="2029">
        <v>81505</v>
      </c>
      <c r="AC331" s="2029" t="s">
        <v>1096</v>
      </c>
      <c r="AD331" s="1937" t="s">
        <v>1099</v>
      </c>
      <c r="AE331" s="2029"/>
      <c r="AF331" s="1951"/>
      <c r="AG331" s="1951" t="s">
        <v>1087</v>
      </c>
      <c r="AH331" s="1951" t="s">
        <v>2469</v>
      </c>
      <c r="AI331" s="2047" t="str">
        <f>T331</f>
        <v>30390156H</v>
      </c>
      <c r="AJ331" s="2076" cm="1">
        <f t="array" ref="AJ331">SUM(MID(0&amp;AI331,LARGE(INDEX(ISNUMBER(--MID(AI331,ROW($1:$127),1))*ROW($1:$127),),ROW($1:$127))+1,1)*10^ROW($1:$127)/10)</f>
        <v>30390156</v>
      </c>
      <c r="AK331" s="1953" t="str">
        <f>VLOOKUP($AJ331,'Item Master Data'!$A:$F,3,FALSE)</f>
        <v>Q.PEAK DUO BLK ML G10+</v>
      </c>
      <c r="AL331" s="1494">
        <f>VLOOKUP($AJ331,'Item Master Data'!$A:$F,6,FALSE)</f>
        <v>400</v>
      </c>
      <c r="AM331" s="1494">
        <f>F331/AN331</f>
        <v>16</v>
      </c>
      <c r="AN331" s="1494">
        <f>VLOOKUP(AJ331,'Item Master Data'!$A:$G,7,FALSE)</f>
        <v>32</v>
      </c>
      <c r="AO331" s="1494">
        <f>E331-AL331</f>
        <v>0</v>
      </c>
    </row>
    <row r="332" spans="1:41" s="1494" customFormat="1" ht="15.75" customHeight="1">
      <c r="A332" s="1550" t="s">
        <v>2309</v>
      </c>
      <c r="B332" s="1949" t="s">
        <v>3969</v>
      </c>
      <c r="C332" s="2029" t="s">
        <v>1150</v>
      </c>
      <c r="D332" s="2256" t="s">
        <v>3518</v>
      </c>
      <c r="E332" s="2029">
        <v>480</v>
      </c>
      <c r="F332" s="2031">
        <v>435</v>
      </c>
      <c r="G332" s="1837"/>
      <c r="H332" s="1837"/>
      <c r="I332" s="1837"/>
      <c r="J332" s="2104"/>
      <c r="K332" s="2104"/>
      <c r="L332" s="2105">
        <f>H332</f>
        <v>0</v>
      </c>
      <c r="M332" s="1832">
        <f>SUM(I332:L332)</f>
        <v>0</v>
      </c>
      <c r="N332" s="2021"/>
      <c r="O332" s="2030"/>
      <c r="P332" s="2030"/>
      <c r="Q332" s="2030"/>
      <c r="R332" s="2029" t="s">
        <v>304</v>
      </c>
      <c r="S332" s="2029">
        <v>72</v>
      </c>
      <c r="T332" s="2029" t="s">
        <v>2238</v>
      </c>
      <c r="U332" s="2024">
        <v>0.47499999999999998</v>
      </c>
      <c r="V332" s="2029"/>
      <c r="W332" s="2029" t="s">
        <v>1103</v>
      </c>
      <c r="X332" s="2029"/>
      <c r="Y332" s="1949">
        <v>60</v>
      </c>
      <c r="Z332" s="2029" t="s">
        <v>1223</v>
      </c>
      <c r="AA332" s="2027" t="s">
        <v>1095</v>
      </c>
      <c r="AB332" s="2029">
        <v>78744</v>
      </c>
      <c r="AC332" s="2029" t="s">
        <v>1096</v>
      </c>
      <c r="AD332" s="2029" t="s">
        <v>1099</v>
      </c>
      <c r="AE332" s="2029"/>
      <c r="AF332" s="1951"/>
      <c r="AG332" s="1951" t="s">
        <v>1087</v>
      </c>
      <c r="AH332" s="1951" t="s">
        <v>2469</v>
      </c>
      <c r="AI332" s="2047" t="str">
        <f>T332</f>
        <v>30397472F</v>
      </c>
      <c r="AJ332" s="2076" cm="1">
        <f t="array" ref="AJ332">SUM(MID(0&amp;AI332,LARGE(INDEX(ISNUMBER(--MID(AI332,ROW($1:$127),1))*ROW($1:$127),),ROW($1:$127))+1,1)*10^ROW($1:$127)/10)</f>
        <v>30397472</v>
      </c>
      <c r="AK332" s="1953" t="str">
        <f>VLOOKUP($AJ332,'Item Master Data'!$A:$F,3,FALSE)</f>
        <v>Q.PEAK DUO XL G10</v>
      </c>
      <c r="AL332" s="1494">
        <f>VLOOKUP($AJ332,'Item Master Data'!$A:$F,6,FALSE)</f>
        <v>480</v>
      </c>
      <c r="AM332" s="1494">
        <f>F332/AN332</f>
        <v>15</v>
      </c>
      <c r="AN332" s="1494">
        <f>VLOOKUP(AJ332,'Item Master Data'!$A:$G,7,FALSE)</f>
        <v>29</v>
      </c>
      <c r="AO332" s="1494">
        <f>E332-AL332</f>
        <v>0</v>
      </c>
    </row>
    <row r="333" spans="1:41" s="1494" customFormat="1" ht="15" customHeight="1">
      <c r="A333" s="1550" t="s">
        <v>2309</v>
      </c>
      <c r="B333" s="1949" t="s">
        <v>3970</v>
      </c>
      <c r="C333" s="2029" t="s">
        <v>1150</v>
      </c>
      <c r="D333" s="2029" t="s">
        <v>2503</v>
      </c>
      <c r="E333" s="2029">
        <v>360</v>
      </c>
      <c r="F333" s="2031">
        <v>832</v>
      </c>
      <c r="G333" s="1833">
        <f>F333*E333</f>
        <v>299520</v>
      </c>
      <c r="H333" s="1831">
        <f>E333*F333/1000000</f>
        <v>0.29952000000000001</v>
      </c>
      <c r="I333" s="1837"/>
      <c r="J333" s="2104"/>
      <c r="K333" s="2104"/>
      <c r="L333" s="2105">
        <f>H333</f>
        <v>0.29952000000000001</v>
      </c>
      <c r="M333" s="1832">
        <f>SUM(I333:L333)</f>
        <v>0.29952000000000001</v>
      </c>
      <c r="N333" s="2113" t="s">
        <v>3419</v>
      </c>
      <c r="O333" s="2100" t="s">
        <v>4353</v>
      </c>
      <c r="P333" s="2030"/>
      <c r="Q333" s="2030"/>
      <c r="R333" s="2029" t="s">
        <v>3980</v>
      </c>
      <c r="S333" s="2029">
        <v>60</v>
      </c>
      <c r="T333" s="2029">
        <v>49203132</v>
      </c>
      <c r="U333" s="2024">
        <v>0.505</v>
      </c>
      <c r="V333" s="2029" t="s">
        <v>4021</v>
      </c>
      <c r="W333" s="2029" t="s">
        <v>1103</v>
      </c>
      <c r="X333" s="2029"/>
      <c r="Y333" s="1949">
        <v>60</v>
      </c>
      <c r="Z333" s="2029" t="s">
        <v>1152</v>
      </c>
      <c r="AA333" s="2027" t="s">
        <v>1149</v>
      </c>
      <c r="AB333" s="2029">
        <v>32809</v>
      </c>
      <c r="AC333" s="2029" t="s">
        <v>1096</v>
      </c>
      <c r="AD333" s="2029" t="s">
        <v>3662</v>
      </c>
      <c r="AE333" s="2029"/>
      <c r="AF333" s="1951"/>
      <c r="AG333" s="1951" t="s">
        <v>1087</v>
      </c>
      <c r="AH333" s="1951"/>
      <c r="AI333" s="2047">
        <f>T333</f>
        <v>49203132</v>
      </c>
      <c r="AJ333" s="2076" cm="1">
        <f t="array" ref="AJ333">SUM(MID(0&amp;AI333,LARGE(INDEX(ISNUMBER(--MID(AI333,ROW($1:$127),1))*ROW($1:$127),),ROW($1:$127))+1,1)*10^ROW($1:$127)/10)</f>
        <v>49203132</v>
      </c>
      <c r="AK333" s="1953" t="str">
        <f>VLOOKUP($AJ333,'Item Master Data'!$A:$F,3,FALSE)</f>
        <v>Q.PEAK DUO BLK G10+</v>
      </c>
      <c r="AL333" s="1494">
        <f>VLOOKUP($AJ333,'Item Master Data'!$A:$F,6,FALSE)</f>
        <v>360</v>
      </c>
      <c r="AM333" s="1494">
        <f>F333/AN333</f>
        <v>26</v>
      </c>
      <c r="AN333" s="1494">
        <f>VLOOKUP(AJ333,'Item Master Data'!$A:$G,7,FALSE)</f>
        <v>32</v>
      </c>
      <c r="AO333" s="1494">
        <f>E333-AL333</f>
        <v>0</v>
      </c>
    </row>
    <row r="334" spans="1:41" s="1494" customFormat="1" ht="15" customHeight="1">
      <c r="A334" s="1872" t="s">
        <v>2309</v>
      </c>
      <c r="B334" s="1949" t="s">
        <v>3972</v>
      </c>
      <c r="C334" s="2029" t="s">
        <v>3973</v>
      </c>
      <c r="D334" s="2029" t="s">
        <v>3518</v>
      </c>
      <c r="E334" s="2029">
        <v>480</v>
      </c>
      <c r="F334" s="2031">
        <v>754</v>
      </c>
      <c r="G334" s="1837"/>
      <c r="H334" s="1837"/>
      <c r="I334" s="1837"/>
      <c r="J334" s="2104"/>
      <c r="K334" s="2104"/>
      <c r="L334" s="2105">
        <f>H334</f>
        <v>0</v>
      </c>
      <c r="M334" s="1832">
        <f>SUM(I334:L334)</f>
        <v>0</v>
      </c>
      <c r="N334" s="2021"/>
      <c r="O334" s="2030"/>
      <c r="P334" s="2030"/>
      <c r="Q334" s="2030"/>
      <c r="R334" s="2029" t="s">
        <v>267</v>
      </c>
      <c r="S334" s="2029">
        <v>72</v>
      </c>
      <c r="T334" s="2029" t="s">
        <v>3981</v>
      </c>
      <c r="U334" s="2024">
        <v>0.47499999999999998</v>
      </c>
      <c r="V334" s="2029" t="s">
        <v>3713</v>
      </c>
      <c r="W334" s="2029" t="s">
        <v>1103</v>
      </c>
      <c r="X334" s="2029"/>
      <c r="Y334" s="1949">
        <v>60</v>
      </c>
      <c r="Z334" s="2029" t="s">
        <v>3229</v>
      </c>
      <c r="AA334" s="2027" t="s">
        <v>1099</v>
      </c>
      <c r="AB334" s="2029">
        <v>92841</v>
      </c>
      <c r="AC334" s="2029" t="s">
        <v>1096</v>
      </c>
      <c r="AD334" s="2029"/>
      <c r="AE334" s="2029"/>
      <c r="AF334" s="1951"/>
      <c r="AG334" s="1951" t="s">
        <v>1087</v>
      </c>
      <c r="AH334" s="2029" t="s">
        <v>2469</v>
      </c>
      <c r="AI334" s="2047" t="str">
        <f>T334</f>
        <v>LONGER MC34 LEADS</v>
      </c>
      <c r="AJ334" s="2076" cm="1">
        <f t="array" ref="AJ334">SUM(MID(0&amp;AI334,LARGE(INDEX(ISNUMBER(--MID(AI334,ROW($1:$127),1))*ROW($1:$127),),ROW($1:$127))+1,1)*10^ROW($1:$127)/10)</f>
        <v>34</v>
      </c>
      <c r="AK334" s="1953" t="e">
        <f>VLOOKUP($AJ334,'Item Master Data'!$A:$F,3,FALSE)</f>
        <v>#N/A</v>
      </c>
      <c r="AL334" s="1494" t="e">
        <f>VLOOKUP($AJ334,'Item Master Data'!$A:$F,6,FALSE)</f>
        <v>#N/A</v>
      </c>
      <c r="AM334" s="1494" t="e">
        <f>F334/AN334</f>
        <v>#N/A</v>
      </c>
      <c r="AN334" s="1494" t="e">
        <f>VLOOKUP(AJ334,'Item Master Data'!$A:$G,7,FALSE)</f>
        <v>#N/A</v>
      </c>
      <c r="AO334" s="1494" t="e">
        <f>E334-AL334</f>
        <v>#N/A</v>
      </c>
    </row>
    <row r="335" spans="1:41" s="1494" customFormat="1" ht="15" customHeight="1">
      <c r="A335" s="1872" t="s">
        <v>2309</v>
      </c>
      <c r="B335" s="1949" t="s">
        <v>3974</v>
      </c>
      <c r="C335" s="2029" t="s">
        <v>3973</v>
      </c>
      <c r="D335" s="2029" t="s">
        <v>3518</v>
      </c>
      <c r="E335" s="2029">
        <v>480</v>
      </c>
      <c r="F335" s="2031">
        <v>754</v>
      </c>
      <c r="G335" s="1837"/>
      <c r="H335" s="1837"/>
      <c r="I335" s="1837"/>
      <c r="J335" s="2104"/>
      <c r="K335" s="2104"/>
      <c r="L335" s="2105">
        <f>H335</f>
        <v>0</v>
      </c>
      <c r="M335" s="1832">
        <f>SUM(I335:L335)</f>
        <v>0</v>
      </c>
      <c r="N335" s="2021"/>
      <c r="O335" s="2030"/>
      <c r="P335" s="2030"/>
      <c r="Q335" s="2030"/>
      <c r="R335" s="2029" t="s">
        <v>267</v>
      </c>
      <c r="S335" s="2029">
        <v>72</v>
      </c>
      <c r="T335" s="2029" t="s">
        <v>3981</v>
      </c>
      <c r="U335" s="2024">
        <v>0.47499999999999998</v>
      </c>
      <c r="V335" s="2029" t="s">
        <v>3713</v>
      </c>
      <c r="W335" s="2029" t="s">
        <v>1103</v>
      </c>
      <c r="X335" s="2029"/>
      <c r="Y335" s="1949">
        <v>60</v>
      </c>
      <c r="Z335" s="2029" t="s">
        <v>1153</v>
      </c>
      <c r="AA335" s="2027" t="s">
        <v>1099</v>
      </c>
      <c r="AB335" s="2029">
        <v>94544</v>
      </c>
      <c r="AC335" s="2029" t="s">
        <v>1096</v>
      </c>
      <c r="AD335" s="2029"/>
      <c r="AE335" s="2029"/>
      <c r="AF335" s="1951"/>
      <c r="AG335" s="1951" t="s">
        <v>1087</v>
      </c>
      <c r="AH335" s="2029" t="s">
        <v>1116</v>
      </c>
      <c r="AI335" s="2047" t="str">
        <f>T335</f>
        <v>LONGER MC34 LEADS</v>
      </c>
      <c r="AJ335" s="2076" cm="1">
        <f t="array" ref="AJ335">SUM(MID(0&amp;AI335,LARGE(INDEX(ISNUMBER(--MID(AI335,ROW($1:$127),1))*ROW($1:$127),),ROW($1:$127))+1,1)*10^ROW($1:$127)/10)</f>
        <v>34</v>
      </c>
      <c r="AK335" s="1953" t="e">
        <f>VLOOKUP($AJ335,'Item Master Data'!$A:$F,3,FALSE)</f>
        <v>#N/A</v>
      </c>
      <c r="AL335" s="1494" t="e">
        <f>VLOOKUP($AJ335,'Item Master Data'!$A:$F,6,FALSE)</f>
        <v>#N/A</v>
      </c>
      <c r="AM335" s="1494" t="e">
        <f>F335/AN335</f>
        <v>#N/A</v>
      </c>
      <c r="AN335" s="1494" t="e">
        <f>VLOOKUP(AJ335,'Item Master Data'!$A:$G,7,FALSE)</f>
        <v>#N/A</v>
      </c>
      <c r="AO335" s="1494" t="e">
        <f>E335-AL335</f>
        <v>#N/A</v>
      </c>
    </row>
    <row r="336" spans="1:41" s="1494" customFormat="1" ht="15" customHeight="1">
      <c r="A336" s="1872" t="s">
        <v>2309</v>
      </c>
      <c r="B336" s="1949" t="s">
        <v>3975</v>
      </c>
      <c r="C336" s="2029" t="s">
        <v>3973</v>
      </c>
      <c r="D336" s="2029" t="s">
        <v>3518</v>
      </c>
      <c r="E336" s="2029">
        <v>470</v>
      </c>
      <c r="F336" s="2031">
        <v>696</v>
      </c>
      <c r="G336" s="1833">
        <f t="shared" ref="G336" si="11">F336*E336</f>
        <v>327120</v>
      </c>
      <c r="H336" s="1831">
        <f t="shared" ref="H336" si="12">E336*F336/1000000</f>
        <v>0.32712000000000002</v>
      </c>
      <c r="I336" s="1837"/>
      <c r="J336" s="2104"/>
      <c r="K336" s="2104"/>
      <c r="L336" s="2105">
        <f>H336</f>
        <v>0.32712000000000002</v>
      </c>
      <c r="M336" s="1832">
        <f>SUM(I336:L336)</f>
        <v>0.32712000000000002</v>
      </c>
      <c r="N336" s="2113" t="s">
        <v>3419</v>
      </c>
      <c r="O336" s="2100" t="s">
        <v>4353</v>
      </c>
      <c r="P336" s="2030"/>
      <c r="Q336" s="2030"/>
      <c r="R336" s="2029" t="s">
        <v>304</v>
      </c>
      <c r="S336" s="2029">
        <v>72</v>
      </c>
      <c r="T336" s="2029">
        <v>49303154</v>
      </c>
      <c r="U336" s="2024">
        <v>0.5</v>
      </c>
      <c r="V336" s="2029" t="s">
        <v>3646</v>
      </c>
      <c r="W336" s="2029" t="s">
        <v>1103</v>
      </c>
      <c r="X336" s="2029"/>
      <c r="Y336" s="1949">
        <v>60</v>
      </c>
      <c r="Z336" s="2029" t="s">
        <v>1223</v>
      </c>
      <c r="AA336" s="2027" t="s">
        <v>1095</v>
      </c>
      <c r="AB336" s="2029" t="s">
        <v>3997</v>
      </c>
      <c r="AC336" s="2029" t="s">
        <v>1096</v>
      </c>
      <c r="AD336" s="1937" t="s">
        <v>3662</v>
      </c>
      <c r="AE336" s="2029"/>
      <c r="AF336" s="1951"/>
      <c r="AG336" s="1951" t="s">
        <v>1087</v>
      </c>
      <c r="AH336" s="2029"/>
      <c r="AI336" s="2047">
        <f>T336</f>
        <v>49303154</v>
      </c>
      <c r="AJ336" s="2076" cm="1">
        <f t="array" ref="AJ336">SUM(MID(0&amp;AI336,LARGE(INDEX(ISNUMBER(--MID(AI336,ROW($1:$127),1))*ROW($1:$127),),ROW($1:$127))+1,1)*10^ROW($1:$127)/10)</f>
        <v>49303154</v>
      </c>
      <c r="AK336" s="1953" t="str">
        <f>VLOOKUP($AJ336,'Item Master Data'!$A:$F,3,FALSE)</f>
        <v>Q.PEAK DUO XL G10 BFG</v>
      </c>
      <c r="AL336" s="1494">
        <f>VLOOKUP($AJ336,'Item Master Data'!$A:$F,6,FALSE)</f>
        <v>470</v>
      </c>
      <c r="AM336" s="1494">
        <f>F336/AN336</f>
        <v>24</v>
      </c>
      <c r="AN336" s="1494">
        <f>VLOOKUP(AJ336,'Item Master Data'!$A:$G,7,FALSE)</f>
        <v>29</v>
      </c>
      <c r="AO336" s="1494">
        <f>E336-AL336</f>
        <v>0</v>
      </c>
    </row>
    <row r="337" spans="1:42" s="1494" customFormat="1" ht="15" customHeight="1">
      <c r="A337" s="1872" t="s">
        <v>2309</v>
      </c>
      <c r="B337" s="2029" t="s">
        <v>4275</v>
      </c>
      <c r="C337" s="2029" t="s">
        <v>1150</v>
      </c>
      <c r="D337" s="2029" t="s">
        <v>2220</v>
      </c>
      <c r="E337" s="2029">
        <v>400</v>
      </c>
      <c r="F337" s="1950">
        <v>768</v>
      </c>
      <c r="G337" s="1833">
        <f>F337*E337</f>
        <v>307200</v>
      </c>
      <c r="H337" s="1831">
        <f>E337*F337/1000000</f>
        <v>0.30719999999999997</v>
      </c>
      <c r="I337" s="1837"/>
      <c r="J337" s="1818"/>
      <c r="K337" s="2104">
        <f>H337</f>
        <v>0.30719999999999997</v>
      </c>
      <c r="L337" s="2105"/>
      <c r="M337" s="1832">
        <f>SUM(I337:L337)</f>
        <v>0.30719999999999997</v>
      </c>
      <c r="N337" s="2112" t="s">
        <v>3376</v>
      </c>
      <c r="O337" s="2030" t="s">
        <v>4314</v>
      </c>
      <c r="P337" s="2030"/>
      <c r="Q337" s="2030"/>
      <c r="R337" s="2029" t="s">
        <v>267</v>
      </c>
      <c r="S337" s="2029">
        <v>60</v>
      </c>
      <c r="T337" s="2029" t="s">
        <v>3371</v>
      </c>
      <c r="U337" s="2024">
        <v>0.52500000000000002</v>
      </c>
      <c r="V337" s="2029" t="s">
        <v>4023</v>
      </c>
      <c r="W337" s="2029" t="s">
        <v>1103</v>
      </c>
      <c r="X337" s="2029"/>
      <c r="Y337" s="2029">
        <v>60</v>
      </c>
      <c r="Z337" s="2029" t="s">
        <v>1223</v>
      </c>
      <c r="AA337" s="2029" t="s">
        <v>1095</v>
      </c>
      <c r="AB337" s="2029">
        <v>78744</v>
      </c>
      <c r="AC337" s="2029" t="s">
        <v>1096</v>
      </c>
      <c r="AD337" s="2029" t="s">
        <v>1099</v>
      </c>
      <c r="AE337" s="2029"/>
      <c r="AF337" s="2026"/>
      <c r="AG337" s="2026" t="s">
        <v>1087</v>
      </c>
      <c r="AH337" s="2029"/>
      <c r="AI337" s="2047" t="str">
        <f>T337</f>
        <v>30390156H</v>
      </c>
      <c r="AJ337" s="2076" cm="1">
        <f t="array" ref="AJ337">SUM(MID(0&amp;AI337,LARGE(INDEX(ISNUMBER(--MID(AI337,ROW($1:$127),1))*ROW($1:$127),),ROW($1:$127))+1,1)*10^ROW($1:$127)/10)</f>
        <v>30390156</v>
      </c>
      <c r="AK337" s="1953" t="str">
        <f>VLOOKUP($AJ337,'Item Master Data'!$A:$F,3,FALSE)</f>
        <v>Q.PEAK DUO BLK ML G10+</v>
      </c>
      <c r="AL337" s="1494">
        <f>VLOOKUP($AJ337,'Item Master Data'!$A:$F,6,FALSE)</f>
        <v>400</v>
      </c>
      <c r="AM337" s="1494">
        <f>F337/AN337</f>
        <v>24</v>
      </c>
      <c r="AN337" s="1494">
        <f>VLOOKUP(AJ337,'Item Master Data'!$A:$G,7,FALSE)</f>
        <v>32</v>
      </c>
      <c r="AO337" s="1494">
        <f>E337-AL337</f>
        <v>0</v>
      </c>
    </row>
    <row r="338" spans="1:42" s="1494" customFormat="1" ht="15" customHeight="1">
      <c r="A338" s="1872" t="s">
        <v>2309</v>
      </c>
      <c r="B338" s="1949" t="s">
        <v>3976</v>
      </c>
      <c r="C338" s="2029" t="s">
        <v>3219</v>
      </c>
      <c r="D338" s="2029" t="s">
        <v>2503</v>
      </c>
      <c r="E338" s="2029">
        <v>360</v>
      </c>
      <c r="F338" s="2031">
        <v>704</v>
      </c>
      <c r="G338" s="1833">
        <f>F338*E338</f>
        <v>253440</v>
      </c>
      <c r="H338" s="1831">
        <f>E338*F338/1000000</f>
        <v>0.25344</v>
      </c>
      <c r="I338" s="1837"/>
      <c r="J338" s="2104"/>
      <c r="K338" s="2104"/>
      <c r="L338" s="2105">
        <f>H338</f>
        <v>0.25344</v>
      </c>
      <c r="M338" s="1832">
        <f>SUM(I338:L338)</f>
        <v>0.25344</v>
      </c>
      <c r="N338" s="2113" t="s">
        <v>3419</v>
      </c>
      <c r="O338" s="2100" t="s">
        <v>4353</v>
      </c>
      <c r="P338" s="2030"/>
      <c r="Q338" s="2030"/>
      <c r="R338" s="2029" t="s">
        <v>267</v>
      </c>
      <c r="S338" s="2029">
        <v>60</v>
      </c>
      <c r="T338" s="2029">
        <v>49203132</v>
      </c>
      <c r="U338" s="2024">
        <v>0.505</v>
      </c>
      <c r="V338" s="2029" t="s">
        <v>4022</v>
      </c>
      <c r="W338" s="2029" t="s">
        <v>1103</v>
      </c>
      <c r="X338" s="2029"/>
      <c r="Y338" s="1949">
        <v>60</v>
      </c>
      <c r="Z338" s="2029" t="s">
        <v>3328</v>
      </c>
      <c r="AA338" s="2027" t="s">
        <v>1142</v>
      </c>
      <c r="AB338" s="2029">
        <v>97005</v>
      </c>
      <c r="AC338" s="2029" t="s">
        <v>1096</v>
      </c>
      <c r="AD338" s="2029" t="s">
        <v>3662</v>
      </c>
      <c r="AE338" s="2029"/>
      <c r="AF338" s="1951"/>
      <c r="AG338" s="1951" t="s">
        <v>1087</v>
      </c>
      <c r="AH338" s="2029" t="s">
        <v>3153</v>
      </c>
      <c r="AI338" s="2047">
        <f>T338</f>
        <v>49203132</v>
      </c>
      <c r="AJ338" s="2076" cm="1">
        <f t="array" ref="AJ338">SUM(MID(0&amp;AI338,LARGE(INDEX(ISNUMBER(--MID(AI338,ROW($1:$127),1))*ROW($1:$127),),ROW($1:$127))+1,1)*10^ROW($1:$127)/10)</f>
        <v>49203132</v>
      </c>
      <c r="AK338" s="1953" t="str">
        <f>VLOOKUP($AJ338,'Item Master Data'!$A:$F,3,FALSE)</f>
        <v>Q.PEAK DUO BLK G10+</v>
      </c>
      <c r="AL338" s="1494">
        <f>VLOOKUP($AJ338,'Item Master Data'!$A:$F,6,FALSE)</f>
        <v>360</v>
      </c>
      <c r="AM338" s="1494">
        <f>F338/AN338</f>
        <v>22</v>
      </c>
      <c r="AN338" s="1494">
        <f>VLOOKUP(AJ338,'Item Master Data'!$A:$G,7,FALSE)</f>
        <v>32</v>
      </c>
      <c r="AO338" s="1494">
        <f>E338-AL338</f>
        <v>0</v>
      </c>
    </row>
    <row r="339" spans="1:42" s="1494" customFormat="1" ht="15" customHeight="1">
      <c r="A339" s="1872" t="s">
        <v>2309</v>
      </c>
      <c r="B339" s="1949" t="s">
        <v>3977</v>
      </c>
      <c r="C339" s="2029" t="s">
        <v>3219</v>
      </c>
      <c r="D339" s="2029" t="s">
        <v>2220</v>
      </c>
      <c r="E339" s="2029">
        <v>400</v>
      </c>
      <c r="F339" s="2031">
        <v>768</v>
      </c>
      <c r="G339" s="1833">
        <f>F339*E339</f>
        <v>307200</v>
      </c>
      <c r="H339" s="1831">
        <f>E339*F339/1000000</f>
        <v>0.30719999999999997</v>
      </c>
      <c r="I339" s="1837"/>
      <c r="J339" s="2104"/>
      <c r="K339" s="2104">
        <f>H339</f>
        <v>0.30719999999999997</v>
      </c>
      <c r="L339" s="2105"/>
      <c r="M339" s="1832">
        <f>SUM(I339:L339)</f>
        <v>0.30719999999999997</v>
      </c>
      <c r="N339" s="2021"/>
      <c r="O339" s="2100" t="s">
        <v>4332</v>
      </c>
      <c r="P339" s="2030"/>
      <c r="Q339" s="2030"/>
      <c r="R339" s="2029" t="s">
        <v>267</v>
      </c>
      <c r="S339" s="2029">
        <v>60</v>
      </c>
      <c r="T339" s="2317" t="s">
        <v>3371</v>
      </c>
      <c r="U339" s="2024">
        <v>0.52500000000000002</v>
      </c>
      <c r="V339" s="2029" t="s">
        <v>4023</v>
      </c>
      <c r="W339" s="2029" t="s">
        <v>1103</v>
      </c>
      <c r="X339" s="2029"/>
      <c r="Y339" s="1949">
        <v>60</v>
      </c>
      <c r="Z339" s="2029" t="s">
        <v>3328</v>
      </c>
      <c r="AA339" s="2027" t="s">
        <v>1142</v>
      </c>
      <c r="AB339" s="2029">
        <v>97005</v>
      </c>
      <c r="AC339" s="2029" t="s">
        <v>1096</v>
      </c>
      <c r="AD339" s="2029" t="s">
        <v>1099</v>
      </c>
      <c r="AE339" s="2029"/>
      <c r="AF339" s="1951"/>
      <c r="AG339" s="1951" t="s">
        <v>1087</v>
      </c>
      <c r="AH339" s="2029"/>
      <c r="AI339" s="2047" t="str">
        <f>T339</f>
        <v>30390156H</v>
      </c>
      <c r="AJ339" s="2076" cm="1">
        <f t="array" ref="AJ339">SUM(MID(0&amp;AI339,LARGE(INDEX(ISNUMBER(--MID(AI339,ROW($1:$127),1))*ROW($1:$127),),ROW($1:$127))+1,1)*10^ROW($1:$127)/10)</f>
        <v>30390156</v>
      </c>
      <c r="AK339" s="1953" t="str">
        <f>VLOOKUP($AJ339,'Item Master Data'!$A:$F,3,FALSE)</f>
        <v>Q.PEAK DUO BLK ML G10+</v>
      </c>
      <c r="AL339" s="1494">
        <f>VLOOKUP($AJ339,'Item Master Data'!$A:$F,6,FALSE)</f>
        <v>400</v>
      </c>
      <c r="AM339" s="1494">
        <f>F339/AN339</f>
        <v>24</v>
      </c>
      <c r="AN339" s="1494">
        <f>VLOOKUP(AJ339,'Item Master Data'!$A:$G,7,FALSE)</f>
        <v>32</v>
      </c>
      <c r="AO339" s="1494">
        <f>E339-AL339</f>
        <v>0</v>
      </c>
    </row>
    <row r="340" spans="1:42" s="1494" customFormat="1" ht="15" customHeight="1">
      <c r="A340" s="1872" t="s">
        <v>2309</v>
      </c>
      <c r="B340" s="1949" t="s">
        <v>4269</v>
      </c>
      <c r="C340" s="2029" t="s">
        <v>2274</v>
      </c>
      <c r="D340" s="2029" t="s">
        <v>2220</v>
      </c>
      <c r="E340" s="2029">
        <v>400</v>
      </c>
      <c r="F340" s="2031">
        <v>832</v>
      </c>
      <c r="G340" s="1833">
        <f>E340*F340</f>
        <v>332800</v>
      </c>
      <c r="H340" s="1831">
        <f>E340*F340/1000000</f>
        <v>0.33279999999999998</v>
      </c>
      <c r="I340" s="1837">
        <f>H340</f>
        <v>0.33279999999999998</v>
      </c>
      <c r="J340" s="2104"/>
      <c r="K340" s="2104"/>
      <c r="L340" s="2105"/>
      <c r="M340" s="1832">
        <f>SUM(I340:L340)</f>
        <v>0.33279999999999998</v>
      </c>
      <c r="N340" s="2030">
        <v>44670</v>
      </c>
      <c r="O340" s="2030">
        <v>44664</v>
      </c>
      <c r="P340" s="2030">
        <v>44669</v>
      </c>
      <c r="Q340" s="2030">
        <v>44670</v>
      </c>
      <c r="R340" s="2029" t="s">
        <v>304</v>
      </c>
      <c r="S340" s="2029">
        <v>60</v>
      </c>
      <c r="T340" s="2029" t="s">
        <v>3371</v>
      </c>
      <c r="U340" s="2024">
        <v>0.52500000000000002</v>
      </c>
      <c r="V340" s="2029"/>
      <c r="W340" s="2029" t="s">
        <v>1094</v>
      </c>
      <c r="X340" s="2029"/>
      <c r="Y340" s="1949">
        <v>60</v>
      </c>
      <c r="Z340" s="2029" t="s">
        <v>1100</v>
      </c>
      <c r="AA340" s="2027" t="s">
        <v>1099</v>
      </c>
      <c r="AB340" s="2029">
        <v>95826</v>
      </c>
      <c r="AC340" s="2029" t="s">
        <v>1096</v>
      </c>
      <c r="AD340" s="2029" t="s">
        <v>1099</v>
      </c>
      <c r="AE340" s="2029"/>
      <c r="AF340" s="1951"/>
      <c r="AG340" s="1951" t="s">
        <v>1087</v>
      </c>
      <c r="AH340" s="2029"/>
      <c r="AI340" s="2047" t="str">
        <f>T340</f>
        <v>30390156H</v>
      </c>
      <c r="AJ340" s="2076" cm="1">
        <f t="array" ref="AJ340">SUM(MID(0&amp;AI340,LARGE(INDEX(ISNUMBER(--MID(AI340,ROW($1:$127),1))*ROW($1:$127),),ROW($1:$127))+1,1)*10^ROW($1:$127)/10)</f>
        <v>30390156</v>
      </c>
      <c r="AK340" s="1953" t="str">
        <f>VLOOKUP($AJ340,'Item Master Data'!$A:$F,3,FALSE)</f>
        <v>Q.PEAK DUO BLK ML G10+</v>
      </c>
      <c r="AL340" s="1494">
        <f>VLOOKUP($AJ340,'Item Master Data'!$A:$F,6,FALSE)</f>
        <v>400</v>
      </c>
      <c r="AM340" s="1494">
        <f>F340/AN340</f>
        <v>26</v>
      </c>
      <c r="AN340" s="1494">
        <f>VLOOKUP(AJ340,'Item Master Data'!$A:$G,7,FALSE)</f>
        <v>32</v>
      </c>
      <c r="AO340" s="1494">
        <f>E340-AL340</f>
        <v>0</v>
      </c>
    </row>
    <row r="341" spans="1:42" s="2020" customFormat="1" ht="14.25" customHeight="1">
      <c r="A341" s="1411" t="s">
        <v>2309</v>
      </c>
      <c r="B341" s="1907" t="s">
        <v>197</v>
      </c>
      <c r="C341" s="1908"/>
      <c r="D341" s="1908"/>
      <c r="E341" s="1908"/>
      <c r="F341" s="1826">
        <f>SUBTOTAL(9,F217:F340)</f>
        <v>105879</v>
      </c>
      <c r="G341" s="1826">
        <f>SUBTOTAL(9,G217:G340)</f>
        <v>41371410</v>
      </c>
      <c r="H341" s="1827">
        <f>SUBTOTAL(9,H217:H340)</f>
        <v>41.371410000000026</v>
      </c>
      <c r="I341" s="1827">
        <f>SUBTOTAL(9,I217:I340)</f>
        <v>19.529410000000002</v>
      </c>
      <c r="J341" s="1827">
        <f>SUBTOTAL(9,J217:J340)</f>
        <v>11.389439999999999</v>
      </c>
      <c r="K341" s="1827">
        <f>SUBTOTAL(9,K217:K340)</f>
        <v>9.3164800000000039</v>
      </c>
      <c r="L341" s="1827">
        <f>SUBTOTAL(9,L217:L340)</f>
        <v>1.1360800000000002</v>
      </c>
      <c r="M341" s="1827">
        <f>SUBTOTAL(9,M217:M340)</f>
        <v>41.371410000000026</v>
      </c>
      <c r="N341" s="1907" t="s">
        <v>2309</v>
      </c>
      <c r="O341" s="1908"/>
      <c r="P341" s="1908"/>
      <c r="Q341" s="1908"/>
      <c r="R341" s="1908"/>
      <c r="S341" s="1908"/>
      <c r="T341" s="1908"/>
      <c r="U341" s="1908"/>
      <c r="V341" s="1908"/>
      <c r="W341" s="1908"/>
      <c r="X341" s="1908"/>
      <c r="Y341" s="1908"/>
      <c r="Z341" s="1908"/>
      <c r="AA341" s="1908"/>
      <c r="AB341" s="1908"/>
      <c r="AC341" s="1908"/>
      <c r="AD341" s="1908"/>
      <c r="AE341" s="1908"/>
      <c r="AF341" s="1908"/>
      <c r="AG341" s="1908"/>
      <c r="AH341" s="1908"/>
      <c r="AI341" s="2047">
        <f>T341</f>
        <v>0</v>
      </c>
      <c r="AJ341" s="2076" cm="1">
        <f t="array" ref="AJ341">SUM(MID(0&amp;AI341,LARGE(INDEX(ISNUMBER(--MID(AI341,ROW($1:$127),1))*ROW($1:$127),),ROW($1:$127))+1,1)*10^ROW($1:$127)/10)</f>
        <v>0</v>
      </c>
      <c r="AK341" s="2071"/>
      <c r="AL341" s="2071"/>
      <c r="AM341" s="2071"/>
      <c r="AN341" s="2071"/>
      <c r="AO341" s="2071"/>
      <c r="AP341" s="1494"/>
    </row>
    <row r="342" spans="1:42" s="1494" customFormat="1" ht="15" customHeight="1">
      <c r="A342" s="1550" t="s">
        <v>2534</v>
      </c>
      <c r="B342" s="2029" t="s">
        <v>4154</v>
      </c>
      <c r="C342" s="2029" t="s">
        <v>3348</v>
      </c>
      <c r="D342" s="2029" t="s">
        <v>2220</v>
      </c>
      <c r="E342" s="2031">
        <v>400</v>
      </c>
      <c r="F342" s="2032">
        <v>832</v>
      </c>
      <c r="G342" s="1833">
        <f>F342*E342</f>
        <v>332800</v>
      </c>
      <c r="H342" s="1831">
        <f>E342*F342/1000000</f>
        <v>0.33279999999999998</v>
      </c>
      <c r="I342" s="1837"/>
      <c r="J342" s="2104"/>
      <c r="K342" s="2104">
        <f>H342</f>
        <v>0.33279999999999998</v>
      </c>
      <c r="L342" s="2105"/>
      <c r="M342" s="2110">
        <f>SUM(I342:L342)</f>
        <v>0.33279999999999998</v>
      </c>
      <c r="N342" s="2112" t="s">
        <v>3376</v>
      </c>
      <c r="O342" s="2021">
        <v>44670</v>
      </c>
      <c r="P342" s="2030"/>
      <c r="Q342" s="2030"/>
      <c r="R342" s="2029" t="s">
        <v>1144</v>
      </c>
      <c r="S342" s="2029">
        <v>60</v>
      </c>
      <c r="T342" s="2317" t="s">
        <v>3371</v>
      </c>
      <c r="U342" s="2024">
        <v>0.55000000000000004</v>
      </c>
      <c r="V342" s="2219"/>
      <c r="W342" s="2029" t="s">
        <v>1094</v>
      </c>
      <c r="X342" s="2029"/>
      <c r="Y342" s="2029">
        <v>45</v>
      </c>
      <c r="Z342" s="2029" t="s">
        <v>4232</v>
      </c>
      <c r="AA342" s="2029" t="s">
        <v>2307</v>
      </c>
      <c r="AB342" s="2027">
        <v>55122</v>
      </c>
      <c r="AC342" s="2029" t="s">
        <v>1096</v>
      </c>
      <c r="AD342" s="2029" t="s">
        <v>1099</v>
      </c>
      <c r="AE342" s="2029"/>
      <c r="AF342" s="2026"/>
      <c r="AG342" s="2026" t="s">
        <v>1087</v>
      </c>
      <c r="AH342" s="1951"/>
      <c r="AI342" s="2047" t="str">
        <f>T342</f>
        <v>30390156H</v>
      </c>
      <c r="AJ342" s="2076" cm="1">
        <f t="array" ref="AJ342">SUM(MID(0&amp;AI342,LARGE(INDEX(ISNUMBER(--MID(AI342,ROW($1:$127),1))*ROW($1:$127),),ROW($1:$127))+1,1)*10^ROW($1:$127)/10)</f>
        <v>30390156</v>
      </c>
      <c r="AK342" s="1953" t="str">
        <f>VLOOKUP($AJ342,'Item Master Data'!$A:$F,3,FALSE)</f>
        <v>Q.PEAK DUO BLK ML G10+</v>
      </c>
      <c r="AL342" s="1494">
        <f>VLOOKUP($AJ342,'Item Master Data'!$A:$F,6,FALSE)</f>
        <v>400</v>
      </c>
      <c r="AM342" s="1494">
        <f>F342/AN342</f>
        <v>26</v>
      </c>
      <c r="AN342" s="1494">
        <f>VLOOKUP(AJ342,'Item Master Data'!$A:$G,7,FALSE)</f>
        <v>32</v>
      </c>
      <c r="AO342" s="1494">
        <f>E342-AL342</f>
        <v>0</v>
      </c>
    </row>
    <row r="343" spans="1:42" s="1494" customFormat="1" ht="15" customHeight="1">
      <c r="A343" s="1872" t="s">
        <v>2534</v>
      </c>
      <c r="B343" s="2029" t="s">
        <v>4155</v>
      </c>
      <c r="C343" s="2030" t="s">
        <v>3348</v>
      </c>
      <c r="D343" s="2029" t="s">
        <v>2220</v>
      </c>
      <c r="E343" s="2031">
        <v>400</v>
      </c>
      <c r="F343" s="2032">
        <v>1664</v>
      </c>
      <c r="G343" s="1833">
        <f>F343*E343</f>
        <v>665600</v>
      </c>
      <c r="H343" s="1831">
        <f>E343*F343/1000000</f>
        <v>0.66559999999999997</v>
      </c>
      <c r="I343" s="1837"/>
      <c r="J343" s="2104"/>
      <c r="K343" s="2104">
        <f>H343</f>
        <v>0.66559999999999997</v>
      </c>
      <c r="L343" s="2105"/>
      <c r="M343" s="1832">
        <f>SUM(I343:L343)</f>
        <v>0.66559999999999997</v>
      </c>
      <c r="N343" s="2112" t="s">
        <v>3376</v>
      </c>
      <c r="O343" s="2021">
        <v>44669</v>
      </c>
      <c r="P343" s="2030"/>
      <c r="Q343" s="2030"/>
      <c r="R343" s="2029" t="s">
        <v>1144</v>
      </c>
      <c r="S343" s="2029">
        <v>60</v>
      </c>
      <c r="T343" s="2029" t="s">
        <v>3371</v>
      </c>
      <c r="U343" s="2024">
        <v>0.55000000000000004</v>
      </c>
      <c r="V343" s="2103" t="s">
        <v>4121</v>
      </c>
      <c r="W343" s="2029" t="s">
        <v>1094</v>
      </c>
      <c r="X343" s="2029"/>
      <c r="Y343" s="2029">
        <v>45</v>
      </c>
      <c r="Z343" s="2029" t="s">
        <v>2253</v>
      </c>
      <c r="AA343" s="2029" t="s">
        <v>1099</v>
      </c>
      <c r="AB343" s="2027">
        <v>91304</v>
      </c>
      <c r="AC343" s="2029" t="s">
        <v>1096</v>
      </c>
      <c r="AD343" s="2029" t="s">
        <v>1099</v>
      </c>
      <c r="AE343" s="2029"/>
      <c r="AF343" s="2026"/>
      <c r="AG343" s="2026" t="s">
        <v>1087</v>
      </c>
      <c r="AH343" s="2029" t="s">
        <v>3223</v>
      </c>
      <c r="AI343" s="2047" t="str">
        <f>T343</f>
        <v>30390156H</v>
      </c>
      <c r="AJ343" s="2076" cm="1">
        <f t="array" ref="AJ343">SUM(MID(0&amp;AI343,LARGE(INDEX(ISNUMBER(--MID(AI343,ROW($1:$127),1))*ROW($1:$127),),ROW($1:$127))+1,1)*10^ROW($1:$127)/10)</f>
        <v>30390156</v>
      </c>
      <c r="AK343" s="1953" t="str">
        <f>VLOOKUP($AJ343,'Item Master Data'!$A:$F,3,FALSE)</f>
        <v>Q.PEAK DUO BLK ML G10+</v>
      </c>
      <c r="AL343" s="1494">
        <f>VLOOKUP($AJ343,'Item Master Data'!$A:$F,6,FALSE)</f>
        <v>400</v>
      </c>
      <c r="AM343" s="1494">
        <f>F343/AN343</f>
        <v>52</v>
      </c>
      <c r="AN343" s="1494">
        <f>VLOOKUP(AJ343,'Item Master Data'!$A:$G,7,FALSE)</f>
        <v>32</v>
      </c>
      <c r="AO343" s="1494">
        <f>E343-AL343</f>
        <v>0</v>
      </c>
    </row>
    <row r="344" spans="1:42" s="1494" customFormat="1" ht="15" customHeight="1">
      <c r="A344" s="1872" t="s">
        <v>2534</v>
      </c>
      <c r="B344" s="2029" t="s">
        <v>4156</v>
      </c>
      <c r="C344" s="2029" t="s">
        <v>3348</v>
      </c>
      <c r="D344" s="2029" t="s">
        <v>2503</v>
      </c>
      <c r="E344" s="2031">
        <v>360</v>
      </c>
      <c r="F344" s="2032">
        <v>768</v>
      </c>
      <c r="G344" s="1833">
        <f>F344*E344</f>
        <v>276480</v>
      </c>
      <c r="H344" s="1831">
        <f>E344*F344/1000000</f>
        <v>0.27648</v>
      </c>
      <c r="I344" s="1837">
        <f>H344</f>
        <v>0.27648</v>
      </c>
      <c r="J344" s="2104"/>
      <c r="K344" s="2104"/>
      <c r="L344" s="2105"/>
      <c r="M344" s="1832">
        <f>SUM(I344:L344)</f>
        <v>0.27648</v>
      </c>
      <c r="N344" s="2030">
        <v>44657</v>
      </c>
      <c r="O344" s="2030">
        <v>44645</v>
      </c>
      <c r="P344" s="2030">
        <v>44656</v>
      </c>
      <c r="Q344" s="2030">
        <v>44657</v>
      </c>
      <c r="R344" s="2029" t="s">
        <v>1144</v>
      </c>
      <c r="S344" s="2029">
        <v>60</v>
      </c>
      <c r="T344" s="2029">
        <v>49203132</v>
      </c>
      <c r="U344" s="2024">
        <v>0.53</v>
      </c>
      <c r="V344" s="2103" t="s">
        <v>4122</v>
      </c>
      <c r="W344" s="2029" t="s">
        <v>1094</v>
      </c>
      <c r="X344" s="2029"/>
      <c r="Y344" s="2029">
        <v>45</v>
      </c>
      <c r="Z344" s="2029" t="s">
        <v>4233</v>
      </c>
      <c r="AA344" s="2029" t="s">
        <v>1133</v>
      </c>
      <c r="AB344" s="2027">
        <v>11416</v>
      </c>
      <c r="AC344" s="2029" t="s">
        <v>1096</v>
      </c>
      <c r="AD344" s="2325" t="s">
        <v>1097</v>
      </c>
      <c r="AE344" s="2029"/>
      <c r="AF344" s="2026"/>
      <c r="AG344" s="2026"/>
      <c r="AH344" s="2029" t="s">
        <v>3223</v>
      </c>
      <c r="AI344" s="2047">
        <f>T344</f>
        <v>49203132</v>
      </c>
      <c r="AJ344" s="2076" cm="1">
        <f t="array" ref="AJ344">SUM(MID(0&amp;AI344,LARGE(INDEX(ISNUMBER(--MID(AI344,ROW($1:$127),1))*ROW($1:$127),),ROW($1:$127))+1,1)*10^ROW($1:$127)/10)</f>
        <v>49203132</v>
      </c>
      <c r="AK344" s="1953" t="str">
        <f>VLOOKUP($AJ344,'Item Master Data'!$A:$F,3,FALSE)</f>
        <v>Q.PEAK DUO BLK G10+</v>
      </c>
      <c r="AL344" s="1494">
        <f>VLOOKUP($AJ344,'Item Master Data'!$A:$F,6,FALSE)</f>
        <v>360</v>
      </c>
      <c r="AM344" s="1494">
        <f>F344/AN344</f>
        <v>24</v>
      </c>
      <c r="AN344" s="1494">
        <f>VLOOKUP(AJ344,'Item Master Data'!$A:$G,7,FALSE)</f>
        <v>32</v>
      </c>
      <c r="AO344" s="1494">
        <f>E344-AL344</f>
        <v>0</v>
      </c>
    </row>
    <row r="345" spans="1:42" s="1494" customFormat="1" ht="15" customHeight="1">
      <c r="A345" s="1872" t="s">
        <v>2534</v>
      </c>
      <c r="B345" s="2029" t="s">
        <v>4157</v>
      </c>
      <c r="C345" s="2029" t="s">
        <v>3348</v>
      </c>
      <c r="D345" s="2029" t="s">
        <v>2503</v>
      </c>
      <c r="E345" s="2031">
        <v>360</v>
      </c>
      <c r="F345" s="2032">
        <v>768</v>
      </c>
      <c r="G345" s="1833">
        <f>F345*E345</f>
        <v>276480</v>
      </c>
      <c r="H345" s="1831">
        <f>E345*F345/1000000</f>
        <v>0.27648</v>
      </c>
      <c r="I345" s="1837">
        <f>H345</f>
        <v>0.27648</v>
      </c>
      <c r="J345" s="2104"/>
      <c r="K345" s="2104"/>
      <c r="L345" s="2105"/>
      <c r="M345" s="1832">
        <f>SUM(I345:L345)</f>
        <v>0.27648</v>
      </c>
      <c r="N345" s="2030">
        <v>44657</v>
      </c>
      <c r="O345" s="2030">
        <v>44644</v>
      </c>
      <c r="P345" s="2030">
        <v>44655</v>
      </c>
      <c r="Q345" s="2030">
        <v>44657</v>
      </c>
      <c r="R345" s="2029" t="s">
        <v>1144</v>
      </c>
      <c r="S345" s="2029">
        <v>60</v>
      </c>
      <c r="T345" s="2029">
        <v>49203132</v>
      </c>
      <c r="U345" s="2024">
        <v>0.53</v>
      </c>
      <c r="V345" s="2103" t="s">
        <v>4123</v>
      </c>
      <c r="W345" s="2029" t="s">
        <v>1094</v>
      </c>
      <c r="X345" s="2029"/>
      <c r="Y345" s="2029">
        <v>45</v>
      </c>
      <c r="Z345" s="2029" t="s">
        <v>4233</v>
      </c>
      <c r="AA345" s="2029" t="s">
        <v>1133</v>
      </c>
      <c r="AB345" s="2027">
        <v>11416</v>
      </c>
      <c r="AC345" s="2029" t="s">
        <v>1096</v>
      </c>
      <c r="AD345" s="2325" t="s">
        <v>1097</v>
      </c>
      <c r="AE345" s="2029"/>
      <c r="AF345" s="2026"/>
      <c r="AG345" s="2026"/>
      <c r="AH345" s="2029" t="s">
        <v>3223</v>
      </c>
      <c r="AI345" s="2047">
        <f>T345</f>
        <v>49203132</v>
      </c>
      <c r="AJ345" s="2076" cm="1">
        <f t="array" ref="AJ345">SUM(MID(0&amp;AI345,LARGE(INDEX(ISNUMBER(--MID(AI345,ROW($1:$127),1))*ROW($1:$127),),ROW($1:$127))+1,1)*10^ROW($1:$127)/10)</f>
        <v>49203132</v>
      </c>
      <c r="AK345" s="1953" t="str">
        <f>VLOOKUP($AJ345,'Item Master Data'!$A:$F,3,FALSE)</f>
        <v>Q.PEAK DUO BLK G10+</v>
      </c>
      <c r="AL345" s="1494">
        <f>VLOOKUP($AJ345,'Item Master Data'!$A:$F,6,FALSE)</f>
        <v>360</v>
      </c>
      <c r="AM345" s="1494">
        <f>F345/AN345</f>
        <v>24</v>
      </c>
      <c r="AN345" s="1494">
        <f>VLOOKUP(AJ345,'Item Master Data'!$A:$G,7,FALSE)</f>
        <v>32</v>
      </c>
      <c r="AO345" s="1494">
        <f>E345-AL345</f>
        <v>0</v>
      </c>
    </row>
    <row r="346" spans="1:42" s="1494" customFormat="1" ht="15" customHeight="1">
      <c r="A346" s="1872" t="s">
        <v>2534</v>
      </c>
      <c r="B346" s="2029" t="s">
        <v>4158</v>
      </c>
      <c r="C346" s="2029" t="s">
        <v>3348</v>
      </c>
      <c r="D346" s="2029" t="s">
        <v>2503</v>
      </c>
      <c r="E346" s="2031">
        <v>360</v>
      </c>
      <c r="F346" s="2032">
        <v>768</v>
      </c>
      <c r="G346" s="1833">
        <f>F346*E346</f>
        <v>276480</v>
      </c>
      <c r="H346" s="1831">
        <f>E346*F346/1000000</f>
        <v>0.27648</v>
      </c>
      <c r="I346" s="1837"/>
      <c r="J346" s="2104"/>
      <c r="K346" s="2104">
        <f>H346</f>
        <v>0.27648</v>
      </c>
      <c r="L346" s="2105"/>
      <c r="M346" s="1832">
        <f>SUM(I346:L346)</f>
        <v>0.27648</v>
      </c>
      <c r="N346" s="2112" t="s">
        <v>3376</v>
      </c>
      <c r="O346" s="2100" t="s">
        <v>4314</v>
      </c>
      <c r="P346" s="2030"/>
      <c r="Q346" s="2030"/>
      <c r="R346" s="2029" t="s">
        <v>1144</v>
      </c>
      <c r="S346" s="2029">
        <v>60</v>
      </c>
      <c r="T346" s="2317">
        <v>49203132</v>
      </c>
      <c r="U346" s="2024">
        <v>0.53</v>
      </c>
      <c r="V346" s="2103" t="s">
        <v>4124</v>
      </c>
      <c r="W346" s="2029" t="s">
        <v>1094</v>
      </c>
      <c r="X346" s="2029"/>
      <c r="Y346" s="2029">
        <v>45</v>
      </c>
      <c r="Z346" s="2029" t="s">
        <v>4234</v>
      </c>
      <c r="AA346" s="2029" t="s">
        <v>1113</v>
      </c>
      <c r="AB346" s="2027">
        <v>8505</v>
      </c>
      <c r="AC346" s="2029" t="s">
        <v>1096</v>
      </c>
      <c r="AD346" s="1937" t="s">
        <v>3662</v>
      </c>
      <c r="AE346" s="2029"/>
      <c r="AF346" s="2026"/>
      <c r="AG346" s="2026"/>
      <c r="AH346" s="2029"/>
      <c r="AI346" s="2047">
        <f>T346</f>
        <v>49203132</v>
      </c>
      <c r="AJ346" s="2076" cm="1">
        <f t="array" ref="AJ346">SUM(MID(0&amp;AI346,LARGE(INDEX(ISNUMBER(--MID(AI346,ROW($1:$127),1))*ROW($1:$127),),ROW($1:$127))+1,1)*10^ROW($1:$127)/10)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>F346/AN346</f>
        <v>24</v>
      </c>
      <c r="AN346" s="1494">
        <f>VLOOKUP(AJ346,'Item Master Data'!$A:$G,7,FALSE)</f>
        <v>32</v>
      </c>
      <c r="AO346" s="1494">
        <f>E346-AL346</f>
        <v>0</v>
      </c>
    </row>
    <row r="347" spans="1:42" s="1494" customFormat="1" ht="15" customHeight="1">
      <c r="A347" s="1872" t="s">
        <v>2534</v>
      </c>
      <c r="B347" s="2029" t="s">
        <v>4159</v>
      </c>
      <c r="C347" s="2029" t="s">
        <v>3348</v>
      </c>
      <c r="D347" s="2029" t="s">
        <v>2503</v>
      </c>
      <c r="E347" s="2031">
        <v>360</v>
      </c>
      <c r="F347" s="2032">
        <v>768</v>
      </c>
      <c r="G347" s="1833">
        <f>F347*E347</f>
        <v>276480</v>
      </c>
      <c r="H347" s="1831">
        <f>E347*F347/1000000</f>
        <v>0.27648</v>
      </c>
      <c r="I347" s="1837"/>
      <c r="J347" s="2104"/>
      <c r="K347" s="2104">
        <f>H347</f>
        <v>0.27648</v>
      </c>
      <c r="L347" s="2105"/>
      <c r="M347" s="1832">
        <f>SUM(I347:L347)</f>
        <v>0.27648</v>
      </c>
      <c r="N347" s="2112" t="s">
        <v>3376</v>
      </c>
      <c r="O347" s="2100" t="s">
        <v>4314</v>
      </c>
      <c r="P347" s="2030"/>
      <c r="Q347" s="2030"/>
      <c r="R347" s="2029" t="s">
        <v>1144</v>
      </c>
      <c r="S347" s="2029">
        <v>60</v>
      </c>
      <c r="T347" s="2317">
        <v>49303156</v>
      </c>
      <c r="U347" s="2024">
        <v>0.53</v>
      </c>
      <c r="V347" s="2103" t="s">
        <v>4124</v>
      </c>
      <c r="W347" s="2029" t="s">
        <v>1094</v>
      </c>
      <c r="X347" s="2029"/>
      <c r="Y347" s="2029">
        <v>45</v>
      </c>
      <c r="Z347" s="2029" t="s">
        <v>4234</v>
      </c>
      <c r="AA347" s="2029" t="s">
        <v>1113</v>
      </c>
      <c r="AB347" s="2027">
        <v>8505</v>
      </c>
      <c r="AC347" s="2029" t="s">
        <v>1096</v>
      </c>
      <c r="AD347" s="1937" t="s">
        <v>3662</v>
      </c>
      <c r="AE347" s="2029"/>
      <c r="AF347" s="2026"/>
      <c r="AG347" s="2026"/>
      <c r="AH347" s="2029"/>
      <c r="AI347" s="2047">
        <f>T347</f>
        <v>49303156</v>
      </c>
      <c r="AJ347" s="2076" cm="1">
        <f t="array" ref="AJ347">SUM(MID(0&amp;AI347,LARGE(INDEX(ISNUMBER(--MID(AI347,ROW($1:$127),1))*ROW($1:$127),),ROW($1:$127))+1,1)*10^ROW($1:$127)/10)</f>
        <v>49303156</v>
      </c>
      <c r="AK347" s="1953" t="str">
        <f>VLOOKUP($AJ347,'Item Master Data'!$A:$F,3,FALSE)</f>
        <v>Q.PEAK DUO XL G10 BFG</v>
      </c>
      <c r="AL347" s="1494">
        <f>VLOOKUP($AJ347,'Item Master Data'!$A:$F,6,FALSE)</f>
        <v>480</v>
      </c>
      <c r="AM347" s="1494">
        <f>F347/AN347</f>
        <v>26.482758620689655</v>
      </c>
      <c r="AN347" s="1494">
        <f>VLOOKUP(AJ347,'Item Master Data'!$A:$G,7,FALSE)</f>
        <v>29</v>
      </c>
      <c r="AO347" s="1494">
        <f>E347-AL347</f>
        <v>-120</v>
      </c>
    </row>
    <row r="348" spans="1:42" s="1494" customFormat="1" ht="15" customHeight="1">
      <c r="A348" s="1872" t="s">
        <v>2534</v>
      </c>
      <c r="B348" s="2029" t="s">
        <v>4161</v>
      </c>
      <c r="C348" s="2029" t="s">
        <v>3348</v>
      </c>
      <c r="D348" s="2029" t="s">
        <v>2503</v>
      </c>
      <c r="E348" s="2031">
        <v>360</v>
      </c>
      <c r="F348" s="2032">
        <v>768</v>
      </c>
      <c r="G348" s="1833">
        <f>F348*E348</f>
        <v>276480</v>
      </c>
      <c r="H348" s="1831">
        <f>E348*F348/1000000</f>
        <v>0.27648</v>
      </c>
      <c r="I348" s="1837"/>
      <c r="J348" s="2104"/>
      <c r="K348" s="2104">
        <f>H348</f>
        <v>0.27648</v>
      </c>
      <c r="L348" s="2105"/>
      <c r="M348" s="1832">
        <f>SUM(I348:L348)</f>
        <v>0.27648</v>
      </c>
      <c r="N348" s="2112" t="s">
        <v>3376</v>
      </c>
      <c r="O348" s="2100" t="s">
        <v>4314</v>
      </c>
      <c r="P348" s="2030"/>
      <c r="Q348" s="2030"/>
      <c r="R348" s="2029" t="s">
        <v>1144</v>
      </c>
      <c r="S348" s="2029">
        <v>60</v>
      </c>
      <c r="T348" s="2029">
        <v>49203132</v>
      </c>
      <c r="U348" s="2024">
        <v>0.53</v>
      </c>
      <c r="V348" s="2103" t="s">
        <v>4125</v>
      </c>
      <c r="W348" s="2029" t="s">
        <v>1094</v>
      </c>
      <c r="X348" s="2029"/>
      <c r="Y348" s="2029">
        <v>45</v>
      </c>
      <c r="Z348" s="2029" t="s">
        <v>3404</v>
      </c>
      <c r="AA348" s="2029" t="s">
        <v>1185</v>
      </c>
      <c r="AB348" s="2027">
        <v>85282</v>
      </c>
      <c r="AC348" s="2029" t="s">
        <v>1096</v>
      </c>
      <c r="AD348" s="1937" t="s">
        <v>3662</v>
      </c>
      <c r="AE348" s="2029"/>
      <c r="AF348" s="2026"/>
      <c r="AG348" s="2026"/>
      <c r="AH348" s="2029"/>
      <c r="AI348" s="2047">
        <f>T348</f>
        <v>49203132</v>
      </c>
      <c r="AJ348" s="2076" cm="1">
        <f t="array" ref="AJ348">SUM(MID(0&amp;AI348,LARGE(INDEX(ISNUMBER(--MID(AI348,ROW($1:$127),1))*ROW($1:$127),),ROW($1:$127))+1,1)*10^ROW($1:$127)/10)</f>
        <v>49203132</v>
      </c>
      <c r="AK348" s="1953" t="str">
        <f>VLOOKUP($AJ348,'Item Master Data'!$A:$F,3,FALSE)</f>
        <v>Q.PEAK DUO BLK G10+</v>
      </c>
      <c r="AL348" s="1494">
        <f>VLOOKUP($AJ348,'Item Master Data'!$A:$F,6,FALSE)</f>
        <v>360</v>
      </c>
      <c r="AM348" s="1494">
        <f>F348/AN348</f>
        <v>24</v>
      </c>
      <c r="AN348" s="1494">
        <f>VLOOKUP(AJ348,'Item Master Data'!$A:$G,7,FALSE)</f>
        <v>32</v>
      </c>
      <c r="AO348" s="1494">
        <f>E348-AL348</f>
        <v>0</v>
      </c>
    </row>
    <row r="349" spans="1:42" s="1494" customFormat="1" ht="15" customHeight="1">
      <c r="A349" s="1872" t="s">
        <v>2534</v>
      </c>
      <c r="B349" s="2029" t="s">
        <v>4162</v>
      </c>
      <c r="C349" s="2029" t="s">
        <v>3348</v>
      </c>
      <c r="D349" s="2029" t="s">
        <v>2503</v>
      </c>
      <c r="E349" s="2031">
        <v>360</v>
      </c>
      <c r="F349" s="2032">
        <v>768</v>
      </c>
      <c r="G349" s="1833">
        <f>F349*E349</f>
        <v>276480</v>
      </c>
      <c r="H349" s="1831">
        <f>E349*F349/1000000</f>
        <v>0.27648</v>
      </c>
      <c r="I349" s="1837"/>
      <c r="J349" s="2104"/>
      <c r="K349" s="2104">
        <f>H349</f>
        <v>0.27648</v>
      </c>
      <c r="L349" s="2105"/>
      <c r="M349" s="1832">
        <f>SUM(I349:L349)</f>
        <v>0.27648</v>
      </c>
      <c r="N349" s="2112" t="s">
        <v>3376</v>
      </c>
      <c r="O349" s="2100" t="s">
        <v>4314</v>
      </c>
      <c r="P349" s="2030"/>
      <c r="Q349" s="2030"/>
      <c r="R349" s="2029" t="s">
        <v>1144</v>
      </c>
      <c r="S349" s="2029">
        <v>60</v>
      </c>
      <c r="T349" s="2029">
        <v>49203132</v>
      </c>
      <c r="U349" s="2024">
        <v>0.53</v>
      </c>
      <c r="V349" s="2103" t="s">
        <v>4124</v>
      </c>
      <c r="W349" s="2029" t="s">
        <v>1094</v>
      </c>
      <c r="X349" s="2029"/>
      <c r="Y349" s="2029">
        <v>45</v>
      </c>
      <c r="Z349" s="2029" t="s">
        <v>3404</v>
      </c>
      <c r="AA349" s="2029" t="s">
        <v>1185</v>
      </c>
      <c r="AB349" s="2027">
        <v>85282</v>
      </c>
      <c r="AC349" s="2029" t="s">
        <v>1096</v>
      </c>
      <c r="AD349" s="1937" t="s">
        <v>3662</v>
      </c>
      <c r="AE349" s="2029"/>
      <c r="AF349" s="2026"/>
      <c r="AG349" s="2026"/>
      <c r="AH349" s="2029"/>
      <c r="AI349" s="2047">
        <f>T349</f>
        <v>49203132</v>
      </c>
      <c r="AJ349" s="2076" cm="1">
        <f t="array" ref="AJ349">SUM(MID(0&amp;AI349,LARGE(INDEX(ISNUMBER(--MID(AI349,ROW($1:$127),1))*ROW($1:$127),),ROW($1:$127))+1,1)*10^ROW($1:$127)/10)</f>
        <v>49203132</v>
      </c>
      <c r="AK349" s="1953" t="str">
        <f>VLOOKUP($AJ349,'Item Master Data'!$A:$F,3,FALSE)</f>
        <v>Q.PEAK DUO BLK G10+</v>
      </c>
      <c r="AL349" s="1494">
        <f>VLOOKUP($AJ349,'Item Master Data'!$A:$F,6,FALSE)</f>
        <v>360</v>
      </c>
      <c r="AM349" s="1494">
        <f>F349/AN349</f>
        <v>24</v>
      </c>
      <c r="AN349" s="1494">
        <f>VLOOKUP(AJ349,'Item Master Data'!$A:$G,7,FALSE)</f>
        <v>32</v>
      </c>
      <c r="AO349" s="1494">
        <f>E349-AL349</f>
        <v>0</v>
      </c>
    </row>
    <row r="350" spans="1:42" s="1494" customFormat="1" ht="15" customHeight="1">
      <c r="A350" s="1872" t="s">
        <v>2534</v>
      </c>
      <c r="B350" s="2268" t="s">
        <v>4330</v>
      </c>
      <c r="C350" s="2029" t="s">
        <v>3348</v>
      </c>
      <c r="D350" s="2029" t="s">
        <v>2503</v>
      </c>
      <c r="E350" s="2031">
        <v>360</v>
      </c>
      <c r="F350" s="2032">
        <v>768</v>
      </c>
      <c r="G350" s="1833">
        <f>F350*E350</f>
        <v>276480</v>
      </c>
      <c r="H350" s="1831">
        <f>E350*F350/1000000</f>
        <v>0.27648</v>
      </c>
      <c r="I350" s="1837"/>
      <c r="J350" s="2104"/>
      <c r="K350" s="2104"/>
      <c r="L350" s="2105">
        <f>H350</f>
        <v>0.27648</v>
      </c>
      <c r="M350" s="1832">
        <f>SUM(I350:L350)</f>
        <v>0.27648</v>
      </c>
      <c r="N350" s="2113" t="s">
        <v>3419</v>
      </c>
      <c r="O350" s="2100" t="s">
        <v>4314</v>
      </c>
      <c r="P350" s="2030"/>
      <c r="Q350" s="2030"/>
      <c r="R350" s="2029" t="s">
        <v>1144</v>
      </c>
      <c r="S350" s="2029">
        <v>60</v>
      </c>
      <c r="T350" s="2029">
        <v>49203132</v>
      </c>
      <c r="U350" s="2024">
        <v>0.53</v>
      </c>
      <c r="V350" s="2103" t="s">
        <v>4125</v>
      </c>
      <c r="W350" s="2029" t="s">
        <v>1094</v>
      </c>
      <c r="X350" s="2029"/>
      <c r="Y350" s="2029">
        <v>45</v>
      </c>
      <c r="Z350" s="2029" t="s">
        <v>4331</v>
      </c>
      <c r="AA350" s="2029" t="s">
        <v>1136</v>
      </c>
      <c r="AB350" s="2027">
        <v>1583</v>
      </c>
      <c r="AC350" s="2029" t="s">
        <v>1096</v>
      </c>
      <c r="AD350" s="1937" t="s">
        <v>3662</v>
      </c>
      <c r="AE350" s="2029"/>
      <c r="AF350" s="2026"/>
      <c r="AG350" s="2026"/>
      <c r="AH350" s="2029"/>
      <c r="AI350" s="2047">
        <f>T350</f>
        <v>49203132</v>
      </c>
      <c r="AJ350" s="2076" cm="1">
        <f t="array" ref="AJ350">SUM(MID(0&amp;AI350,LARGE(INDEX(ISNUMBER(--MID(AI350,ROW($1:$127),1))*ROW($1:$127),),ROW($1:$127))+1,1)*10^ROW($1:$127)/10)</f>
        <v>49203132</v>
      </c>
      <c r="AK350" s="1953" t="str">
        <f>VLOOKUP($AJ350,'Item Master Data'!$A:$F,3,FALSE)</f>
        <v>Q.PEAK DUO BLK G10+</v>
      </c>
      <c r="AL350" s="1494">
        <f>VLOOKUP($AJ350,'Item Master Data'!$A:$F,6,FALSE)</f>
        <v>360</v>
      </c>
      <c r="AM350" s="1494">
        <f>F350/AN350</f>
        <v>24</v>
      </c>
      <c r="AN350" s="1494">
        <f>VLOOKUP(AJ350,'Item Master Data'!$A:$G,7,FALSE)</f>
        <v>32</v>
      </c>
      <c r="AO350" s="1494">
        <f>E350-AL350</f>
        <v>0</v>
      </c>
    </row>
    <row r="351" spans="1:42" s="1494" customFormat="1" ht="15" customHeight="1">
      <c r="A351" s="1872" t="s">
        <v>2534</v>
      </c>
      <c r="B351" s="2029" t="s">
        <v>4163</v>
      </c>
      <c r="C351" s="2029" t="s">
        <v>3348</v>
      </c>
      <c r="D351" s="2029" t="s">
        <v>2220</v>
      </c>
      <c r="E351" s="2031">
        <v>400</v>
      </c>
      <c r="F351" s="2032">
        <v>832</v>
      </c>
      <c r="G351" s="1833">
        <f>F351*E351</f>
        <v>332800</v>
      </c>
      <c r="H351" s="1831">
        <f>E351*F351/1000000</f>
        <v>0.33279999999999998</v>
      </c>
      <c r="I351" s="1837"/>
      <c r="J351" s="2104"/>
      <c r="K351" s="2104">
        <f>H351</f>
        <v>0.33279999999999998</v>
      </c>
      <c r="L351" s="2105"/>
      <c r="M351" s="1832">
        <f>SUM(I351:L351)</f>
        <v>0.33279999999999998</v>
      </c>
      <c r="N351" s="2112" t="s">
        <v>3376</v>
      </c>
      <c r="O351" s="2021">
        <v>44670</v>
      </c>
      <c r="P351" s="2030"/>
      <c r="Q351" s="2030"/>
      <c r="R351" s="2029" t="s">
        <v>1144</v>
      </c>
      <c r="S351" s="2029">
        <v>60</v>
      </c>
      <c r="T351" s="2317" t="s">
        <v>3371</v>
      </c>
      <c r="U351" s="2024">
        <v>0.55000000000000004</v>
      </c>
      <c r="V351" s="2103" t="s">
        <v>4125</v>
      </c>
      <c r="W351" s="2029" t="s">
        <v>1094</v>
      </c>
      <c r="X351" s="2029"/>
      <c r="Y351" s="2029">
        <v>45</v>
      </c>
      <c r="Z351" s="2029" t="s">
        <v>4235</v>
      </c>
      <c r="AA351" s="2029" t="s">
        <v>1099</v>
      </c>
      <c r="AB351" s="2027">
        <v>94577</v>
      </c>
      <c r="AC351" s="2029" t="s">
        <v>1096</v>
      </c>
      <c r="AD351" s="2029" t="s">
        <v>1099</v>
      </c>
      <c r="AE351" s="2029"/>
      <c r="AF351" s="2026"/>
      <c r="AG351" s="2026"/>
      <c r="AH351" s="2029"/>
      <c r="AI351" s="2047" t="str">
        <f>T351</f>
        <v>30390156H</v>
      </c>
      <c r="AJ351" s="2076" cm="1">
        <f t="array" ref="AJ351">SUM(MID(0&amp;AI351,LARGE(INDEX(ISNUMBER(--MID(AI351,ROW($1:$127),1))*ROW($1:$127),),ROW($1:$127))+1,1)*10^ROW($1:$127)/10)</f>
        <v>30390156</v>
      </c>
      <c r="AK351" s="1953" t="str">
        <f>VLOOKUP($AJ351,'Item Master Data'!$A:$F,3,FALSE)</f>
        <v>Q.PEAK DUO BLK ML G10+</v>
      </c>
      <c r="AL351" s="1494">
        <f>VLOOKUP($AJ351,'Item Master Data'!$A:$F,6,FALSE)</f>
        <v>400</v>
      </c>
      <c r="AM351" s="1494">
        <f>F351/AN351</f>
        <v>26</v>
      </c>
      <c r="AN351" s="1494">
        <f>VLOOKUP(AJ351,'Item Master Data'!$A:$G,7,FALSE)</f>
        <v>32</v>
      </c>
      <c r="AO351" s="1494">
        <f>E351-AL351</f>
        <v>0</v>
      </c>
    </row>
    <row r="352" spans="1:42" s="1494" customFormat="1" ht="15" customHeight="1">
      <c r="A352" s="1550" t="s">
        <v>2534</v>
      </c>
      <c r="B352" s="2029">
        <v>1069</v>
      </c>
      <c r="C352" s="2134" t="s">
        <v>1143</v>
      </c>
      <c r="D352" s="2029" t="s">
        <v>2220</v>
      </c>
      <c r="E352" s="2031">
        <v>400</v>
      </c>
      <c r="F352" s="2032">
        <v>768</v>
      </c>
      <c r="G352" s="1833"/>
      <c r="H352" s="1831"/>
      <c r="I352" s="1837"/>
      <c r="J352" s="2104"/>
      <c r="K352" s="2104"/>
      <c r="L352" s="2105">
        <f>H352</f>
        <v>0</v>
      </c>
      <c r="M352" s="2110">
        <f>SUM(I352:L352)</f>
        <v>0</v>
      </c>
      <c r="N352" s="2030" t="s">
        <v>4308</v>
      </c>
      <c r="O352" s="2030"/>
      <c r="P352" s="2030"/>
      <c r="Q352" s="2030"/>
      <c r="R352" s="2029" t="s">
        <v>1144</v>
      </c>
      <c r="S352" s="2029">
        <v>60</v>
      </c>
      <c r="T352" s="2029"/>
      <c r="U352" s="2024">
        <v>0.47</v>
      </c>
      <c r="V352" s="2103" t="s">
        <v>4128</v>
      </c>
      <c r="W352" s="2029" t="s">
        <v>1094</v>
      </c>
      <c r="X352" s="2029"/>
      <c r="Y352" s="2029">
        <v>45</v>
      </c>
      <c r="Z352" s="2029"/>
      <c r="AA352" s="2029"/>
      <c r="AB352" s="2027"/>
      <c r="AC352" s="2029"/>
      <c r="AD352" s="2029"/>
      <c r="AE352" s="2029"/>
      <c r="AF352" s="2026"/>
      <c r="AG352" s="2026" t="s">
        <v>1087</v>
      </c>
      <c r="AH352" s="1951"/>
      <c r="AI352" s="2047">
        <f>T352</f>
        <v>0</v>
      </c>
      <c r="AJ352" s="2076" cm="1">
        <f t="array" ref="AJ352">SUM(MID(0&amp;AI352,LARGE(INDEX(ISNUMBER(--MID(AI352,ROW($1:$127),1))*ROW($1:$127),),ROW($1:$127))+1,1)*10^ROW($1:$127)/10)</f>
        <v>0</v>
      </c>
      <c r="AK352" s="1953" t="e">
        <f>VLOOKUP($AJ352,'Item Master Data'!$A:$F,3,FALSE)</f>
        <v>#N/A</v>
      </c>
      <c r="AL352" s="1494" t="e">
        <f>VLOOKUP($AJ352,'Item Master Data'!$A:$F,6,FALSE)</f>
        <v>#N/A</v>
      </c>
      <c r="AM352" s="1494" t="e">
        <f>F352/AN352</f>
        <v>#N/A</v>
      </c>
      <c r="AN352" s="1494" t="e">
        <f>VLOOKUP(AJ352,'Item Master Data'!$A:$G,7,FALSE)</f>
        <v>#N/A</v>
      </c>
      <c r="AO352" s="1494" t="e">
        <f>E352-AL352</f>
        <v>#N/A</v>
      </c>
    </row>
    <row r="353" spans="1:41" s="1494" customFormat="1" ht="15" customHeight="1">
      <c r="A353" s="1872" t="s">
        <v>2534</v>
      </c>
      <c r="B353" s="2029" t="s">
        <v>4164</v>
      </c>
      <c r="C353" s="2030" t="s">
        <v>1143</v>
      </c>
      <c r="D353" s="2029" t="s">
        <v>2503</v>
      </c>
      <c r="E353" s="2031">
        <v>360</v>
      </c>
      <c r="F353" s="2032">
        <v>768</v>
      </c>
      <c r="G353" s="1833">
        <f>F353*E353</f>
        <v>276480</v>
      </c>
      <c r="H353" s="1831">
        <f>E353*F353/1000000</f>
        <v>0.27648</v>
      </c>
      <c r="I353" s="1837">
        <f>H353</f>
        <v>0.27648</v>
      </c>
      <c r="J353" s="2104"/>
      <c r="K353" s="2104"/>
      <c r="L353" s="2105"/>
      <c r="M353" s="1832">
        <f>SUM(I353:L353)</f>
        <v>0.27648</v>
      </c>
      <c r="N353" s="2030">
        <v>44659</v>
      </c>
      <c r="O353" s="2030">
        <v>44652</v>
      </c>
      <c r="P353" s="2030">
        <v>44657</v>
      </c>
      <c r="Q353" s="2030">
        <v>44659</v>
      </c>
      <c r="R353" s="2029" t="s">
        <v>1144</v>
      </c>
      <c r="S353" s="2029">
        <v>60</v>
      </c>
      <c r="T353" s="2029">
        <v>49203132</v>
      </c>
      <c r="U353" s="2024">
        <v>0.47</v>
      </c>
      <c r="V353" s="2103" t="s">
        <v>4126</v>
      </c>
      <c r="W353" s="2029" t="s">
        <v>1094</v>
      </c>
      <c r="X353" s="2029"/>
      <c r="Y353" s="2029">
        <v>45</v>
      </c>
      <c r="Z353" s="2029" t="s">
        <v>3356</v>
      </c>
      <c r="AA353" s="2029" t="s">
        <v>1113</v>
      </c>
      <c r="AB353" s="2027">
        <v>7444</v>
      </c>
      <c r="AC353" s="2029" t="s">
        <v>1096</v>
      </c>
      <c r="AD353" s="1937" t="s">
        <v>3662</v>
      </c>
      <c r="AE353" s="2029"/>
      <c r="AF353" s="2026"/>
      <c r="AG353" s="2026" t="s">
        <v>1087</v>
      </c>
      <c r="AH353" s="2029"/>
      <c r="AI353" s="2047">
        <f>T353</f>
        <v>49203132</v>
      </c>
      <c r="AJ353" s="2076" cm="1">
        <f t="array" ref="AJ353">SUM(MID(0&amp;AI353,LARGE(INDEX(ISNUMBER(--MID(AI353,ROW($1:$127),1))*ROW($1:$127),),ROW($1:$127))+1,1)*10^ROW($1:$127)/10)</f>
        <v>49203132</v>
      </c>
      <c r="AK353" s="1953" t="str">
        <f>VLOOKUP($AJ353,'Item Master Data'!$A:$F,3,FALSE)</f>
        <v>Q.PEAK DUO BLK G10+</v>
      </c>
      <c r="AL353" s="1494">
        <f>VLOOKUP($AJ353,'Item Master Data'!$A:$F,6,FALSE)</f>
        <v>360</v>
      </c>
      <c r="AM353" s="1494">
        <f>F353/AN353</f>
        <v>24</v>
      </c>
      <c r="AN353" s="1494">
        <f>VLOOKUP(AJ353,'Item Master Data'!$A:$G,7,FALSE)</f>
        <v>32</v>
      </c>
      <c r="AO353" s="1494">
        <f>E353-AL353</f>
        <v>0</v>
      </c>
    </row>
    <row r="354" spans="1:41" s="1494" customFormat="1" ht="15" customHeight="1">
      <c r="A354" s="1872" t="s">
        <v>2534</v>
      </c>
      <c r="B354" s="2029" t="s">
        <v>4165</v>
      </c>
      <c r="C354" s="2030" t="s">
        <v>1143</v>
      </c>
      <c r="D354" s="2029" t="s">
        <v>2503</v>
      </c>
      <c r="E354" s="2031">
        <v>360</v>
      </c>
      <c r="F354" s="2032">
        <v>768</v>
      </c>
      <c r="G354" s="1833">
        <f>F354*E354</f>
        <v>276480</v>
      </c>
      <c r="H354" s="1831">
        <f>E354*F354/1000000</f>
        <v>0.27648</v>
      </c>
      <c r="I354" s="1837">
        <f>H354</f>
        <v>0.27648</v>
      </c>
      <c r="J354" s="2104"/>
      <c r="K354" s="2104"/>
      <c r="L354" s="2105"/>
      <c r="M354" s="1832">
        <f>SUM(I354:L354)</f>
        <v>0.27648</v>
      </c>
      <c r="N354" s="2030">
        <v>44659</v>
      </c>
      <c r="O354" s="2030">
        <v>44652</v>
      </c>
      <c r="P354" s="2030">
        <v>44657</v>
      </c>
      <c r="Q354" s="2030">
        <v>44659</v>
      </c>
      <c r="R354" s="2029" t="s">
        <v>1144</v>
      </c>
      <c r="S354" s="2029">
        <v>60</v>
      </c>
      <c r="T354" s="2029">
        <v>49203132</v>
      </c>
      <c r="U354" s="2024">
        <v>0.47</v>
      </c>
      <c r="V354" s="2103" t="s">
        <v>4126</v>
      </c>
      <c r="W354" s="2029" t="s">
        <v>1094</v>
      </c>
      <c r="X354" s="2029"/>
      <c r="Y354" s="2029">
        <v>45</v>
      </c>
      <c r="Z354" s="2029" t="s">
        <v>3234</v>
      </c>
      <c r="AA354" s="2029" t="s">
        <v>1136</v>
      </c>
      <c r="AB354" s="2027">
        <v>1501</v>
      </c>
      <c r="AC354" s="2029" t="s">
        <v>1096</v>
      </c>
      <c r="AD354" s="1937" t="s">
        <v>3662</v>
      </c>
      <c r="AE354" s="2029"/>
      <c r="AF354" s="2026"/>
      <c r="AG354" s="2026" t="s">
        <v>1087</v>
      </c>
      <c r="AH354" s="2029"/>
      <c r="AI354" s="2047">
        <f>T354</f>
        <v>49203132</v>
      </c>
      <c r="AJ354" s="2076" cm="1">
        <f t="array" ref="AJ354">SUM(MID(0&amp;AI354,LARGE(INDEX(ISNUMBER(--MID(AI354,ROW($1:$127),1))*ROW($1:$127),),ROW($1:$127))+1,1)*10^ROW($1:$127)/10)</f>
        <v>49203132</v>
      </c>
      <c r="AK354" s="1953" t="str">
        <f>VLOOKUP($AJ354,'Item Master Data'!$A:$F,3,FALSE)</f>
        <v>Q.PEAK DUO BLK G10+</v>
      </c>
      <c r="AL354" s="1494">
        <f>VLOOKUP($AJ354,'Item Master Data'!$A:$F,6,FALSE)</f>
        <v>360</v>
      </c>
      <c r="AM354" s="1494">
        <f>F354/AN354</f>
        <v>24</v>
      </c>
      <c r="AN354" s="1494">
        <f>VLOOKUP(AJ354,'Item Master Data'!$A:$G,7,FALSE)</f>
        <v>32</v>
      </c>
      <c r="AO354" s="1494">
        <f>E354-AL354</f>
        <v>0</v>
      </c>
    </row>
    <row r="355" spans="1:41" s="1494" customFormat="1" ht="15" customHeight="1">
      <c r="A355" s="1872" t="s">
        <v>2534</v>
      </c>
      <c r="B355" s="2029" t="s">
        <v>4166</v>
      </c>
      <c r="C355" s="2030" t="s">
        <v>1143</v>
      </c>
      <c r="D355" s="2029" t="s">
        <v>2503</v>
      </c>
      <c r="E355" s="2031">
        <v>360</v>
      </c>
      <c r="F355" s="2032">
        <v>768</v>
      </c>
      <c r="G355" s="1833">
        <f>F355*E355</f>
        <v>276480</v>
      </c>
      <c r="H355" s="1831">
        <f>E355*F355/1000000</f>
        <v>0.27648</v>
      </c>
      <c r="I355" s="1837">
        <f>H355</f>
        <v>0.27648</v>
      </c>
      <c r="J355" s="2104"/>
      <c r="K355" s="2104"/>
      <c r="L355" s="2105"/>
      <c r="M355" s="1832">
        <f>SUM(I355:L355)</f>
        <v>0.27648</v>
      </c>
      <c r="N355" s="2030">
        <v>44663</v>
      </c>
      <c r="O355" s="2030">
        <v>44652</v>
      </c>
      <c r="P355" s="2030">
        <v>44658</v>
      </c>
      <c r="Q355" s="2030">
        <v>44663</v>
      </c>
      <c r="R355" s="2029" t="s">
        <v>1144</v>
      </c>
      <c r="S355" s="2029">
        <v>60</v>
      </c>
      <c r="T355" s="2029">
        <v>49203132</v>
      </c>
      <c r="U355" s="2024">
        <v>0.47</v>
      </c>
      <c r="V355" s="2103" t="s">
        <v>4126</v>
      </c>
      <c r="W355" s="2029" t="s">
        <v>1094</v>
      </c>
      <c r="X355" s="2029"/>
      <c r="Y355" s="2029">
        <v>45</v>
      </c>
      <c r="Z355" s="2029" t="s">
        <v>1145</v>
      </c>
      <c r="AA355" s="2029" t="s">
        <v>1099</v>
      </c>
      <c r="AB355" s="2027">
        <v>92121</v>
      </c>
      <c r="AC355" s="2029" t="s">
        <v>1096</v>
      </c>
      <c r="AD355" s="1937" t="s">
        <v>3662</v>
      </c>
      <c r="AE355" s="2029"/>
      <c r="AF355" s="2026"/>
      <c r="AG355" s="2026" t="s">
        <v>1087</v>
      </c>
      <c r="AH355" s="2029"/>
      <c r="AI355" s="2047">
        <f>T355</f>
        <v>49203132</v>
      </c>
      <c r="AJ355" s="2076" cm="1">
        <f t="array" ref="AJ355">SUM(MID(0&amp;AI355,LARGE(INDEX(ISNUMBER(--MID(AI355,ROW($1:$127),1))*ROW($1:$127),),ROW($1:$127))+1,1)*10^ROW($1:$127)/10)</f>
        <v>49203132</v>
      </c>
      <c r="AK355" s="1953" t="str">
        <f>VLOOKUP($AJ355,'Item Master Data'!$A:$F,3,FALSE)</f>
        <v>Q.PEAK DUO BLK G10+</v>
      </c>
      <c r="AL355" s="1494">
        <f>VLOOKUP($AJ355,'Item Master Data'!$A:$F,6,FALSE)</f>
        <v>360</v>
      </c>
      <c r="AM355" s="1494">
        <f>F355/AN355</f>
        <v>24</v>
      </c>
      <c r="AN355" s="1494">
        <f>VLOOKUP(AJ355,'Item Master Data'!$A:$G,7,FALSE)</f>
        <v>32</v>
      </c>
      <c r="AO355" s="1494">
        <f>E355-AL355</f>
        <v>0</v>
      </c>
    </row>
    <row r="356" spans="1:41" s="1494" customFormat="1" ht="15" customHeight="1">
      <c r="A356" s="1872" t="s">
        <v>2534</v>
      </c>
      <c r="B356" s="2029" t="s">
        <v>4167</v>
      </c>
      <c r="C356" s="2030" t="s">
        <v>1143</v>
      </c>
      <c r="D356" s="2029" t="s">
        <v>2503</v>
      </c>
      <c r="E356" s="2031">
        <v>360</v>
      </c>
      <c r="F356" s="2032">
        <v>768</v>
      </c>
      <c r="G356" s="1833">
        <f>F356*E356</f>
        <v>276480</v>
      </c>
      <c r="H356" s="1831">
        <f>E356*F356/1000000</f>
        <v>0.27648</v>
      </c>
      <c r="I356" s="1837"/>
      <c r="J356" s="1818">
        <f>H356</f>
        <v>0.27648</v>
      </c>
      <c r="K356" s="2104"/>
      <c r="L356" s="2105"/>
      <c r="M356" s="1832">
        <f>SUM(I356:L356)</f>
        <v>0.27648</v>
      </c>
      <c r="N356" s="2030"/>
      <c r="O356" s="2030">
        <v>44652</v>
      </c>
      <c r="P356" s="2030">
        <v>44670</v>
      </c>
      <c r="Q356" s="2030">
        <v>44673</v>
      </c>
      <c r="R356" s="2029" t="s">
        <v>1144</v>
      </c>
      <c r="S356" s="2029">
        <v>60</v>
      </c>
      <c r="T356" s="2029">
        <v>49203132</v>
      </c>
      <c r="U356" s="2024">
        <v>0.47</v>
      </c>
      <c r="V356" s="2103" t="s">
        <v>4126</v>
      </c>
      <c r="W356" s="2029" t="s">
        <v>1094</v>
      </c>
      <c r="X356" s="2029"/>
      <c r="Y356" s="2029">
        <v>45</v>
      </c>
      <c r="Z356" s="2029" t="s">
        <v>1145</v>
      </c>
      <c r="AA356" s="2029" t="s">
        <v>1099</v>
      </c>
      <c r="AB356" s="2027">
        <v>92121</v>
      </c>
      <c r="AC356" s="2029" t="s">
        <v>1096</v>
      </c>
      <c r="AD356" s="1937" t="s">
        <v>3662</v>
      </c>
      <c r="AE356" s="2029"/>
      <c r="AF356" s="2026"/>
      <c r="AG356" s="2026" t="s">
        <v>1087</v>
      </c>
      <c r="AH356" s="2029"/>
      <c r="AI356" s="2047">
        <f>T356</f>
        <v>49203132</v>
      </c>
      <c r="AJ356" s="2076" cm="1">
        <f t="array" ref="AJ356">SUM(MID(0&amp;AI356,LARGE(INDEX(ISNUMBER(--MID(AI356,ROW($1:$127),1))*ROW($1:$127),),ROW($1:$127))+1,1)*10^ROW($1:$127)/10)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>F356/AN356</f>
        <v>24</v>
      </c>
      <c r="AN356" s="1494">
        <f>VLOOKUP(AJ356,'Item Master Data'!$A:$G,7,FALSE)</f>
        <v>32</v>
      </c>
      <c r="AO356" s="1494">
        <f>E356-AL356</f>
        <v>0</v>
      </c>
    </row>
    <row r="357" spans="1:41" s="1494" customFormat="1" ht="15" customHeight="1">
      <c r="A357" s="1872" t="s">
        <v>2534</v>
      </c>
      <c r="B357" s="2029" t="s">
        <v>4168</v>
      </c>
      <c r="C357" s="2030" t="s">
        <v>1143</v>
      </c>
      <c r="D357" s="2029" t="s">
        <v>2503</v>
      </c>
      <c r="E357" s="2031">
        <v>360</v>
      </c>
      <c r="F357" s="2032">
        <v>768</v>
      </c>
      <c r="G357" s="1833">
        <f>F357*E357</f>
        <v>276480</v>
      </c>
      <c r="H357" s="1831">
        <f>E357*F357/1000000</f>
        <v>0.27648</v>
      </c>
      <c r="I357" s="1837">
        <f>H357</f>
        <v>0.27648</v>
      </c>
      <c r="J357" s="2104"/>
      <c r="K357" s="2104"/>
      <c r="L357" s="2105"/>
      <c r="M357" s="1832">
        <f>SUM(I357:L357)</f>
        <v>0.27648</v>
      </c>
      <c r="N357" s="2030">
        <v>44666</v>
      </c>
      <c r="O357" s="2030">
        <v>44652</v>
      </c>
      <c r="P357" s="2030">
        <v>44659</v>
      </c>
      <c r="Q357" s="2030">
        <v>44666</v>
      </c>
      <c r="R357" s="2029" t="s">
        <v>1144</v>
      </c>
      <c r="S357" s="2029">
        <v>60</v>
      </c>
      <c r="T357" s="2029">
        <v>49203132</v>
      </c>
      <c r="U357" s="2024">
        <v>0.47</v>
      </c>
      <c r="V357" s="2103" t="s">
        <v>4126</v>
      </c>
      <c r="W357" s="2029" t="s">
        <v>1094</v>
      </c>
      <c r="X357" s="2029"/>
      <c r="Y357" s="2029">
        <v>45</v>
      </c>
      <c r="Z357" s="2029" t="s">
        <v>1145</v>
      </c>
      <c r="AA357" s="2029" t="s">
        <v>1099</v>
      </c>
      <c r="AB357" s="2027">
        <v>92121</v>
      </c>
      <c r="AC357" s="2029" t="s">
        <v>1096</v>
      </c>
      <c r="AD357" s="1937" t="s">
        <v>3662</v>
      </c>
      <c r="AE357" s="2029"/>
      <c r="AF357" s="2026"/>
      <c r="AG357" s="2026" t="s">
        <v>1087</v>
      </c>
      <c r="AH357" s="2029"/>
      <c r="AI357" s="2047">
        <f>T357</f>
        <v>49203132</v>
      </c>
      <c r="AJ357" s="2076" cm="1">
        <f t="array" ref="AJ357">SUM(MID(0&amp;AI357,LARGE(INDEX(ISNUMBER(--MID(AI357,ROW($1:$127),1))*ROW($1:$127),),ROW($1:$127))+1,1)*10^ROW($1:$127)/10)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>F357/AN357</f>
        <v>24</v>
      </c>
      <c r="AN357" s="1494">
        <f>VLOOKUP(AJ357,'Item Master Data'!$A:$G,7,FALSE)</f>
        <v>32</v>
      </c>
      <c r="AO357" s="1494">
        <f>E357-AL357</f>
        <v>0</v>
      </c>
    </row>
    <row r="358" spans="1:41" s="1494" customFormat="1" ht="15" customHeight="1">
      <c r="A358" s="1872" t="s">
        <v>2534</v>
      </c>
      <c r="B358" s="2029" t="s">
        <v>4169</v>
      </c>
      <c r="C358" s="2030" t="s">
        <v>1143</v>
      </c>
      <c r="D358" s="2029" t="s">
        <v>2503</v>
      </c>
      <c r="E358" s="2031">
        <v>360</v>
      </c>
      <c r="F358" s="2032">
        <v>768</v>
      </c>
      <c r="G358" s="1833">
        <f>F358*E358</f>
        <v>276480</v>
      </c>
      <c r="H358" s="1831">
        <f>E358*F358/1000000</f>
        <v>0.27648</v>
      </c>
      <c r="I358" s="1837">
        <f>H358</f>
        <v>0.27648</v>
      </c>
      <c r="J358" s="2104"/>
      <c r="K358" s="2104"/>
      <c r="L358" s="2105"/>
      <c r="M358" s="1832">
        <f>SUM(I358:L358)</f>
        <v>0.27648</v>
      </c>
      <c r="N358" s="2030">
        <v>44663</v>
      </c>
      <c r="O358" s="2030">
        <v>44652</v>
      </c>
      <c r="P358" s="2030">
        <v>44658</v>
      </c>
      <c r="Q358" s="2030">
        <v>44663</v>
      </c>
      <c r="R358" s="2029" t="s">
        <v>1144</v>
      </c>
      <c r="S358" s="2029">
        <v>60</v>
      </c>
      <c r="T358" s="2029">
        <v>49203132</v>
      </c>
      <c r="U358" s="2024">
        <v>0.47</v>
      </c>
      <c r="V358" s="2103"/>
      <c r="W358" s="2029" t="s">
        <v>1094</v>
      </c>
      <c r="X358" s="2029"/>
      <c r="Y358" s="2029">
        <v>45</v>
      </c>
      <c r="Z358" s="2029" t="s">
        <v>1129</v>
      </c>
      <c r="AA358" s="2029" t="s">
        <v>1099</v>
      </c>
      <c r="AB358" s="2027">
        <v>91761</v>
      </c>
      <c r="AC358" s="2029" t="s">
        <v>1096</v>
      </c>
      <c r="AD358" s="1937" t="s">
        <v>3662</v>
      </c>
      <c r="AE358" s="2029"/>
      <c r="AF358" s="2026"/>
      <c r="AG358" s="2026" t="s">
        <v>1087</v>
      </c>
      <c r="AH358" s="2029"/>
      <c r="AI358" s="2047">
        <f>T358</f>
        <v>49203132</v>
      </c>
      <c r="AJ358" s="2076" cm="1">
        <f t="array" ref="AJ358">SUM(MID(0&amp;AI358,LARGE(INDEX(ISNUMBER(--MID(AI358,ROW($1:$127),1))*ROW($1:$127),),ROW($1:$127))+1,1)*10^ROW($1:$127)/10)</f>
        <v>49203132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>F358/AN358</f>
        <v>24</v>
      </c>
      <c r="AN358" s="1494">
        <f>VLOOKUP(AJ358,'Item Master Data'!$A:$G,7,FALSE)</f>
        <v>32</v>
      </c>
      <c r="AO358" s="1494">
        <f>E358-AL358</f>
        <v>0</v>
      </c>
    </row>
    <row r="359" spans="1:41" s="1494" customFormat="1" ht="15" customHeight="1">
      <c r="A359" s="1872" t="s">
        <v>2534</v>
      </c>
      <c r="B359" s="2029" t="s">
        <v>4170</v>
      </c>
      <c r="C359" s="2030" t="s">
        <v>1143</v>
      </c>
      <c r="D359" s="2029" t="s">
        <v>2503</v>
      </c>
      <c r="E359" s="2031">
        <v>360</v>
      </c>
      <c r="F359" s="2032">
        <f>768-64</f>
        <v>704</v>
      </c>
      <c r="G359" s="1833">
        <f>F359*E359</f>
        <v>253440</v>
      </c>
      <c r="H359" s="1831">
        <f>E359*F359/1000000</f>
        <v>0.25344</v>
      </c>
      <c r="I359" s="1837">
        <f>H359</f>
        <v>0.25344</v>
      </c>
      <c r="J359" s="2104"/>
      <c r="K359" s="2104"/>
      <c r="L359" s="2105"/>
      <c r="M359" s="1832">
        <f>SUM(I359:L359)</f>
        <v>0.25344</v>
      </c>
      <c r="N359" s="2030">
        <v>44662</v>
      </c>
      <c r="O359" s="2030">
        <v>44652</v>
      </c>
      <c r="P359" s="2030">
        <v>44657</v>
      </c>
      <c r="Q359" s="2030">
        <v>44662</v>
      </c>
      <c r="R359" s="2029" t="s">
        <v>1144</v>
      </c>
      <c r="S359" s="2029">
        <v>60</v>
      </c>
      <c r="T359" s="2029">
        <v>49203132</v>
      </c>
      <c r="U359" s="2024">
        <v>0.47</v>
      </c>
      <c r="V359" s="2103" t="s">
        <v>4126</v>
      </c>
      <c r="W359" s="2029" t="s">
        <v>1094</v>
      </c>
      <c r="X359" s="2029"/>
      <c r="Y359" s="2029">
        <v>45</v>
      </c>
      <c r="Z359" s="2029" t="s">
        <v>4237</v>
      </c>
      <c r="AA359" s="2029" t="s">
        <v>1113</v>
      </c>
      <c r="AB359" s="2027">
        <v>7444</v>
      </c>
      <c r="AC359" s="2029" t="s">
        <v>1096</v>
      </c>
      <c r="AD359" s="1937" t="s">
        <v>3662</v>
      </c>
      <c r="AE359" s="2029"/>
      <c r="AF359" s="2026"/>
      <c r="AG359" s="2026" t="s">
        <v>1087</v>
      </c>
      <c r="AH359" s="2029"/>
      <c r="AI359" s="2047">
        <f>T359</f>
        <v>49203132</v>
      </c>
      <c r="AJ359" s="2076" cm="1">
        <f t="array" ref="AJ359">SUM(MID(0&amp;AI359,LARGE(INDEX(ISNUMBER(--MID(AI359,ROW($1:$127),1))*ROW($1:$127),),ROW($1:$127))+1,1)*10^ROW($1:$127)/10)</f>
        <v>49203132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>F359/AN359</f>
        <v>22</v>
      </c>
      <c r="AN359" s="1494">
        <f>VLOOKUP(AJ359,'Item Master Data'!$A:$G,7,FALSE)</f>
        <v>32</v>
      </c>
      <c r="AO359" s="1494">
        <f>E359-AL359</f>
        <v>0</v>
      </c>
    </row>
    <row r="360" spans="1:41" s="1494" customFormat="1" ht="15" customHeight="1">
      <c r="A360" s="1872" t="s">
        <v>2534</v>
      </c>
      <c r="B360" s="2029" t="s">
        <v>4170</v>
      </c>
      <c r="C360" s="2030" t="s">
        <v>1143</v>
      </c>
      <c r="D360" s="2029" t="s">
        <v>2503</v>
      </c>
      <c r="E360" s="2031">
        <v>360</v>
      </c>
      <c r="F360" s="2032">
        <v>64</v>
      </c>
      <c r="G360" s="1833">
        <f>F360*E360</f>
        <v>23040</v>
      </c>
      <c r="H360" s="1831">
        <f>E360*F360/1000000</f>
        <v>2.3040000000000001E-2</v>
      </c>
      <c r="I360" s="1837"/>
      <c r="J360" s="1818">
        <f>H360</f>
        <v>2.3040000000000001E-2</v>
      </c>
      <c r="K360" s="2104"/>
      <c r="L360" s="2105"/>
      <c r="M360" s="1832">
        <f>SUM(I360:L360)</f>
        <v>2.3040000000000001E-2</v>
      </c>
      <c r="N360" s="2030"/>
      <c r="O360" s="2030">
        <v>44652</v>
      </c>
      <c r="P360" s="2030">
        <v>44671</v>
      </c>
      <c r="Q360" s="2030">
        <v>44676</v>
      </c>
      <c r="R360" s="2029" t="s">
        <v>1144</v>
      </c>
      <c r="S360" s="2029">
        <v>60</v>
      </c>
      <c r="T360" s="2029">
        <v>49203132</v>
      </c>
      <c r="U360" s="2024">
        <v>0.47</v>
      </c>
      <c r="V360" s="2103" t="s">
        <v>4126</v>
      </c>
      <c r="W360" s="2029" t="s">
        <v>1094</v>
      </c>
      <c r="X360" s="2029"/>
      <c r="Y360" s="2029">
        <v>45</v>
      </c>
      <c r="Z360" s="2029" t="s">
        <v>4237</v>
      </c>
      <c r="AA360" s="2029" t="s">
        <v>1113</v>
      </c>
      <c r="AB360" s="2027">
        <v>7444</v>
      </c>
      <c r="AC360" s="2029" t="s">
        <v>1096</v>
      </c>
      <c r="AD360" s="1937" t="s">
        <v>3662</v>
      </c>
      <c r="AE360" s="2029"/>
      <c r="AF360" s="2026"/>
      <c r="AG360" s="2026" t="s">
        <v>1087</v>
      </c>
      <c r="AH360" s="2029"/>
      <c r="AI360" s="2047">
        <f>T360</f>
        <v>49203132</v>
      </c>
      <c r="AJ360" s="2076" cm="1">
        <f t="array" ref="AJ360">SUM(MID(0&amp;AI360,LARGE(INDEX(ISNUMBER(--MID(AI360,ROW($1:$127),1))*ROW($1:$127),),ROW($1:$127))+1,1)*10^ROW($1:$127)/10)</f>
        <v>49203132</v>
      </c>
      <c r="AK360" s="1953" t="str">
        <f>VLOOKUP($AJ360,'Item Master Data'!$A:$F,3,FALSE)</f>
        <v>Q.PEAK DUO BLK G10+</v>
      </c>
      <c r="AL360" s="1494">
        <f>VLOOKUP($AJ360,'Item Master Data'!$A:$F,6,FALSE)</f>
        <v>360</v>
      </c>
      <c r="AM360" s="1494">
        <f>F360/AN360</f>
        <v>2</v>
      </c>
      <c r="AN360" s="1494">
        <f>VLOOKUP(AJ360,'Item Master Data'!$A:$G,7,FALSE)</f>
        <v>32</v>
      </c>
      <c r="AO360" s="1494">
        <f>E360-AL360</f>
        <v>0</v>
      </c>
    </row>
    <row r="361" spans="1:41" s="1494" customFormat="1" ht="15" customHeight="1">
      <c r="A361" s="1872" t="s">
        <v>2534</v>
      </c>
      <c r="B361" s="2029" t="s">
        <v>4171</v>
      </c>
      <c r="C361" s="2030" t="s">
        <v>1143</v>
      </c>
      <c r="D361" s="2029" t="s">
        <v>2503</v>
      </c>
      <c r="E361" s="2031">
        <v>360</v>
      </c>
      <c r="F361" s="2032">
        <v>768</v>
      </c>
      <c r="G361" s="1833">
        <f>F361*E361</f>
        <v>276480</v>
      </c>
      <c r="H361" s="1831">
        <f>E361*F361/1000000</f>
        <v>0.27648</v>
      </c>
      <c r="I361" s="1837">
        <f>H361</f>
        <v>0.27648</v>
      </c>
      <c r="J361" s="2104"/>
      <c r="K361" s="2104"/>
      <c r="L361" s="2105"/>
      <c r="M361" s="1832">
        <f>SUM(I361:L361)</f>
        <v>0.27648</v>
      </c>
      <c r="N361" s="2030">
        <v>44663</v>
      </c>
      <c r="O361" s="2030">
        <v>44652</v>
      </c>
      <c r="P361" s="2030">
        <v>44658</v>
      </c>
      <c r="Q361" s="2030">
        <v>44663</v>
      </c>
      <c r="R361" s="2029" t="s">
        <v>1144</v>
      </c>
      <c r="S361" s="2029">
        <v>60</v>
      </c>
      <c r="T361" s="2029">
        <v>49203132</v>
      </c>
      <c r="U361" s="2024">
        <v>0.47</v>
      </c>
      <c r="V361" s="2103" t="s">
        <v>4126</v>
      </c>
      <c r="W361" s="2029" t="s">
        <v>1094</v>
      </c>
      <c r="X361" s="2029"/>
      <c r="Y361" s="2029">
        <v>45</v>
      </c>
      <c r="Z361" s="2029" t="s">
        <v>2509</v>
      </c>
      <c r="AA361" s="2029" t="s">
        <v>1099</v>
      </c>
      <c r="AB361" s="2027">
        <v>93308</v>
      </c>
      <c r="AC361" s="2029" t="s">
        <v>1096</v>
      </c>
      <c r="AD361" s="1937" t="s">
        <v>3662</v>
      </c>
      <c r="AE361" s="2029"/>
      <c r="AF361" s="2026"/>
      <c r="AG361" s="2026" t="s">
        <v>1087</v>
      </c>
      <c r="AH361" s="2029"/>
      <c r="AI361" s="2047">
        <f>T361</f>
        <v>49203132</v>
      </c>
      <c r="AJ361" s="2076" cm="1">
        <f t="array" ref="AJ361">SUM(MID(0&amp;AI361,LARGE(INDEX(ISNUMBER(--MID(AI361,ROW($1:$127),1))*ROW($1:$127),),ROW($1:$127))+1,1)*10^ROW($1:$127)/10)</f>
        <v>49203132</v>
      </c>
      <c r="AK361" s="1953" t="str">
        <f>VLOOKUP($AJ361,'Item Master Data'!$A:$F,3,FALSE)</f>
        <v>Q.PEAK DUO BLK G10+</v>
      </c>
      <c r="AL361" s="1494">
        <f>VLOOKUP($AJ361,'Item Master Data'!$A:$F,6,FALSE)</f>
        <v>360</v>
      </c>
      <c r="AM361" s="1494">
        <f>F361/AN361</f>
        <v>24</v>
      </c>
      <c r="AN361" s="1494">
        <f>VLOOKUP(AJ361,'Item Master Data'!$A:$G,7,FALSE)</f>
        <v>32</v>
      </c>
      <c r="AO361" s="1494">
        <f>E361-AL361</f>
        <v>0</v>
      </c>
    </row>
    <row r="362" spans="1:41" s="1494" customFormat="1" ht="15" customHeight="1">
      <c r="A362" s="1872" t="s">
        <v>2534</v>
      </c>
      <c r="B362" s="2250" t="s">
        <v>4172</v>
      </c>
      <c r="C362" s="2251" t="s">
        <v>1143</v>
      </c>
      <c r="D362" s="2029" t="s">
        <v>2220</v>
      </c>
      <c r="E362" s="2253">
        <v>400</v>
      </c>
      <c r="F362" s="2032">
        <v>768</v>
      </c>
      <c r="G362" s="1833">
        <f>F362*E362</f>
        <v>307200</v>
      </c>
      <c r="H362" s="1831">
        <f>E362*F362/1000000</f>
        <v>0.30719999999999997</v>
      </c>
      <c r="I362" s="1837"/>
      <c r="J362" s="2104"/>
      <c r="K362" s="2104">
        <f>H362</f>
        <v>0.30719999999999997</v>
      </c>
      <c r="L362" s="2105"/>
      <c r="M362" s="1832">
        <f>SUM(I362:L362)</f>
        <v>0.30719999999999997</v>
      </c>
      <c r="N362" s="2112" t="s">
        <v>3376</v>
      </c>
      <c r="O362" s="2100" t="s">
        <v>4247</v>
      </c>
      <c r="P362" s="2030"/>
      <c r="Q362" s="2030"/>
      <c r="R362" s="2029" t="s">
        <v>1144</v>
      </c>
      <c r="S362" s="2029">
        <v>60</v>
      </c>
      <c r="T362" s="2029">
        <v>49405140</v>
      </c>
      <c r="U362" s="2024">
        <v>0.48</v>
      </c>
      <c r="V362" s="2103"/>
      <c r="W362" s="2029" t="s">
        <v>1094</v>
      </c>
      <c r="X362" s="2029"/>
      <c r="Y362" s="2029">
        <v>45</v>
      </c>
      <c r="Z362" s="2029" t="s">
        <v>3234</v>
      </c>
      <c r="AA362" s="2029" t="s">
        <v>1136</v>
      </c>
      <c r="AB362" s="2027">
        <v>1501</v>
      </c>
      <c r="AC362" s="2029" t="s">
        <v>1096</v>
      </c>
      <c r="AD362" s="1937" t="s">
        <v>3662</v>
      </c>
      <c r="AE362" s="2029"/>
      <c r="AF362" s="2026"/>
      <c r="AG362" s="2026" t="s">
        <v>1087</v>
      </c>
      <c r="AH362" s="2029"/>
      <c r="AI362" s="2047">
        <f>T362</f>
        <v>49405140</v>
      </c>
      <c r="AJ362" s="2076" cm="1">
        <f t="array" ref="AJ362">SUM(MID(0&amp;AI362,LARGE(INDEX(ISNUMBER(--MID(AI362,ROW($1:$127),1))*ROW($1:$127),),ROW($1:$127))+1,1)*10^ROW($1:$127)/10)</f>
        <v>49405140</v>
      </c>
      <c r="AK362" s="1953" t="str">
        <f>VLOOKUP($AJ362,'Item Master Data'!$A:$F,3,FALSE)</f>
        <v>Q.PEAK DUO BLK ML G10+</v>
      </c>
      <c r="AL362" s="1494">
        <f>VLOOKUP($AJ362,'Item Master Data'!$A:$F,6,FALSE)</f>
        <v>400</v>
      </c>
      <c r="AM362" s="1494">
        <f>F362/AN362</f>
        <v>24</v>
      </c>
      <c r="AN362" s="1494">
        <f>VLOOKUP(AJ362,'Item Master Data'!$A:$G,7,FALSE)</f>
        <v>32</v>
      </c>
      <c r="AO362" s="1494">
        <f>E362-AL362</f>
        <v>0</v>
      </c>
    </row>
    <row r="363" spans="1:41" s="1494" customFormat="1" ht="15" customHeight="1">
      <c r="A363" s="1872" t="s">
        <v>2534</v>
      </c>
      <c r="B363" s="2250" t="s">
        <v>4173</v>
      </c>
      <c r="C363" s="2251" t="s">
        <v>1143</v>
      </c>
      <c r="D363" s="2029" t="s">
        <v>2220</v>
      </c>
      <c r="E363" s="2253">
        <v>400</v>
      </c>
      <c r="F363" s="2032">
        <v>768</v>
      </c>
      <c r="G363" s="1833">
        <f>F363*E363</f>
        <v>307200</v>
      </c>
      <c r="H363" s="1831">
        <f>E363*F363/1000000</f>
        <v>0.30719999999999997</v>
      </c>
      <c r="I363" s="1837"/>
      <c r="J363" s="2104"/>
      <c r="K363" s="2104">
        <f>H363</f>
        <v>0.30719999999999997</v>
      </c>
      <c r="L363" s="2105"/>
      <c r="M363" s="1832">
        <f>SUM(I363:L363)</f>
        <v>0.30719999999999997</v>
      </c>
      <c r="N363" s="2112" t="s">
        <v>3376</v>
      </c>
      <c r="O363" s="2100" t="s">
        <v>4247</v>
      </c>
      <c r="P363" s="2030"/>
      <c r="Q363" s="2030"/>
      <c r="R363" s="2029" t="s">
        <v>1144</v>
      </c>
      <c r="S363" s="2029">
        <v>60</v>
      </c>
      <c r="T363" s="2029">
        <v>49405140</v>
      </c>
      <c r="U363" s="2024">
        <v>0.48</v>
      </c>
      <c r="V363" s="2103" t="s">
        <v>4127</v>
      </c>
      <c r="W363" s="2029" t="s">
        <v>1094</v>
      </c>
      <c r="X363" s="2029"/>
      <c r="Y363" s="2029">
        <v>45</v>
      </c>
      <c r="Z363" s="2029" t="s">
        <v>3356</v>
      </c>
      <c r="AA363" s="2029" t="s">
        <v>1113</v>
      </c>
      <c r="AB363" s="2027">
        <v>7444</v>
      </c>
      <c r="AC363" s="2029" t="s">
        <v>1096</v>
      </c>
      <c r="AD363" s="1937" t="s">
        <v>3662</v>
      </c>
      <c r="AE363" s="2029"/>
      <c r="AF363" s="2026"/>
      <c r="AG363" s="2026" t="s">
        <v>1087</v>
      </c>
      <c r="AH363" s="2029"/>
      <c r="AI363" s="2047">
        <f>T363</f>
        <v>49405140</v>
      </c>
      <c r="AJ363" s="2076" cm="1">
        <f t="array" ref="AJ363">SUM(MID(0&amp;AI363,LARGE(INDEX(ISNUMBER(--MID(AI363,ROW($1:$127),1))*ROW($1:$127),),ROW($1:$127))+1,1)*10^ROW($1:$127)/10)</f>
        <v>49405140</v>
      </c>
      <c r="AK363" s="1953" t="str">
        <f>VLOOKUP($AJ363,'Item Master Data'!$A:$F,3,FALSE)</f>
        <v>Q.PEAK DUO BLK ML G10+</v>
      </c>
      <c r="AL363" s="1494">
        <f>VLOOKUP($AJ363,'Item Master Data'!$A:$F,6,FALSE)</f>
        <v>400</v>
      </c>
      <c r="AM363" s="1494">
        <f>F363/AN363</f>
        <v>24</v>
      </c>
      <c r="AN363" s="1494">
        <f>VLOOKUP(AJ363,'Item Master Data'!$A:$G,7,FALSE)</f>
        <v>32</v>
      </c>
      <c r="AO363" s="1494">
        <f>E363-AL363</f>
        <v>0</v>
      </c>
    </row>
    <row r="364" spans="1:41" s="1494" customFormat="1" ht="15" customHeight="1">
      <c r="A364" s="1872" t="s">
        <v>2534</v>
      </c>
      <c r="B364" s="2250" t="s">
        <v>4174</v>
      </c>
      <c r="C364" s="2251" t="s">
        <v>1143</v>
      </c>
      <c r="D364" s="2029" t="s">
        <v>2220</v>
      </c>
      <c r="E364" s="2253">
        <v>400</v>
      </c>
      <c r="F364" s="2032">
        <v>768</v>
      </c>
      <c r="G364" s="1833">
        <f>F364*E364</f>
        <v>307200</v>
      </c>
      <c r="H364" s="1831">
        <f>E364*F364/1000000</f>
        <v>0.30719999999999997</v>
      </c>
      <c r="I364" s="1837"/>
      <c r="J364" s="1818">
        <f>H364</f>
        <v>0.30719999999999997</v>
      </c>
      <c r="K364" s="2104"/>
      <c r="L364" s="2105"/>
      <c r="M364" s="1832">
        <f>SUM(I364:L364)</f>
        <v>0.30719999999999997</v>
      </c>
      <c r="N364" s="2030"/>
      <c r="O364" s="2100" t="s">
        <v>4247</v>
      </c>
      <c r="P364" s="2030">
        <v>44671</v>
      </c>
      <c r="Q364" s="2030">
        <v>44673</v>
      </c>
      <c r="R364" s="2029" t="s">
        <v>1144</v>
      </c>
      <c r="S364" s="2029">
        <v>60</v>
      </c>
      <c r="T364" s="2029">
        <v>49405140</v>
      </c>
      <c r="U364" s="2024">
        <v>0.48</v>
      </c>
      <c r="V364" s="2103" t="s">
        <v>4127</v>
      </c>
      <c r="W364" s="2029" t="s">
        <v>1094</v>
      </c>
      <c r="X364" s="2029"/>
      <c r="Y364" s="2029">
        <v>45</v>
      </c>
      <c r="Z364" s="2029" t="s">
        <v>3355</v>
      </c>
      <c r="AA364" s="2029" t="s">
        <v>1186</v>
      </c>
      <c r="AB364" s="2027">
        <v>60517</v>
      </c>
      <c r="AC364" s="2029" t="s">
        <v>1096</v>
      </c>
      <c r="AD364" s="1937" t="s">
        <v>3662</v>
      </c>
      <c r="AE364" s="2029"/>
      <c r="AF364" s="2026"/>
      <c r="AG364" s="2026" t="s">
        <v>1087</v>
      </c>
      <c r="AH364" s="2029"/>
      <c r="AI364" s="2047">
        <f>T364</f>
        <v>49405140</v>
      </c>
      <c r="AJ364" s="2076" cm="1">
        <f t="array" ref="AJ364">SUM(MID(0&amp;AI364,LARGE(INDEX(ISNUMBER(--MID(AI364,ROW($1:$127),1))*ROW($1:$127),),ROW($1:$127))+1,1)*10^ROW($1:$127)/10)</f>
        <v>49405140</v>
      </c>
      <c r="AK364" s="1953" t="str">
        <f>VLOOKUP($AJ364,'Item Master Data'!$A:$F,3,FALSE)</f>
        <v>Q.PEAK DUO BLK ML G10+</v>
      </c>
      <c r="AL364" s="1494">
        <f>VLOOKUP($AJ364,'Item Master Data'!$A:$F,6,FALSE)</f>
        <v>400</v>
      </c>
      <c r="AM364" s="1494">
        <f>F364/AN364</f>
        <v>24</v>
      </c>
      <c r="AN364" s="1494">
        <f>VLOOKUP(AJ364,'Item Master Data'!$A:$G,7,FALSE)</f>
        <v>32</v>
      </c>
      <c r="AO364" s="1494">
        <f>E364-AL364</f>
        <v>0</v>
      </c>
    </row>
    <row r="365" spans="1:41" s="1494" customFormat="1" ht="15" customHeight="1">
      <c r="A365" s="1872" t="s">
        <v>2534</v>
      </c>
      <c r="B365" s="2029" t="s">
        <v>4175</v>
      </c>
      <c r="C365" s="2030" t="s">
        <v>1143</v>
      </c>
      <c r="D365" s="2029" t="s">
        <v>2220</v>
      </c>
      <c r="E365" s="2031">
        <v>400</v>
      </c>
      <c r="F365" s="2032">
        <v>768</v>
      </c>
      <c r="G365" s="1833">
        <f>F365*E365</f>
        <v>307200</v>
      </c>
      <c r="H365" s="1831">
        <f>E365*F365/1000000</f>
        <v>0.30719999999999997</v>
      </c>
      <c r="I365" s="1837"/>
      <c r="J365" s="1818">
        <f>H365</f>
        <v>0.30719999999999997</v>
      </c>
      <c r="K365" s="2104"/>
      <c r="L365" s="2105"/>
      <c r="M365" s="1832">
        <f>SUM(I365:L365)</f>
        <v>0.30719999999999997</v>
      </c>
      <c r="N365" s="2030"/>
      <c r="O365" s="2030">
        <v>44666</v>
      </c>
      <c r="P365" s="2030">
        <v>44672</v>
      </c>
      <c r="Q365" s="2030">
        <v>44672</v>
      </c>
      <c r="R365" s="2029" t="s">
        <v>1144</v>
      </c>
      <c r="S365" s="2029">
        <v>60</v>
      </c>
      <c r="T365" s="2029" t="s">
        <v>3269</v>
      </c>
      <c r="U365" s="2024">
        <v>0.48</v>
      </c>
      <c r="V365" s="2103" t="s">
        <v>4128</v>
      </c>
      <c r="W365" s="2029" t="s">
        <v>1094</v>
      </c>
      <c r="X365" s="2029"/>
      <c r="Y365" s="2029">
        <v>45</v>
      </c>
      <c r="Z365" s="2029" t="s">
        <v>4238</v>
      </c>
      <c r="AA365" s="2029" t="s">
        <v>4239</v>
      </c>
      <c r="AB365" s="2027">
        <v>983</v>
      </c>
      <c r="AC365" s="2029"/>
      <c r="AD365" s="2029" t="s">
        <v>1099</v>
      </c>
      <c r="AE365" s="2029"/>
      <c r="AF365" s="2026"/>
      <c r="AG365" s="2026" t="s">
        <v>1087</v>
      </c>
      <c r="AH365" s="2029"/>
      <c r="AI365" s="2047" t="str">
        <f>T365</f>
        <v>30390456H</v>
      </c>
      <c r="AJ365" s="2076" cm="1">
        <f t="array" ref="AJ365">SUM(MID(0&amp;AI365,LARGE(INDEX(ISNUMBER(--MID(AI365,ROW($1:$127),1))*ROW($1:$127),),ROW($1:$127))+1,1)*10^ROW($1:$127)/10)</f>
        <v>30390456</v>
      </c>
      <c r="AK365" s="1953" t="str">
        <f>VLOOKUP($AJ365,'Item Master Data'!$A:$F,3,FALSE)</f>
        <v>Q.PEAK DUO BLK ML G10+</v>
      </c>
      <c r="AL365" s="1494">
        <f>VLOOKUP($AJ365,'Item Master Data'!$A:$F,6,FALSE)</f>
        <v>400</v>
      </c>
      <c r="AM365" s="1494">
        <f>F365/AN365</f>
        <v>24</v>
      </c>
      <c r="AN365" s="1494">
        <f>VLOOKUP(AJ365,'Item Master Data'!$A:$G,7,FALSE)</f>
        <v>32</v>
      </c>
      <c r="AO365" s="1494">
        <f>E365-AL365</f>
        <v>0</v>
      </c>
    </row>
    <row r="366" spans="1:41" s="1494" customFormat="1" ht="15" customHeight="1">
      <c r="A366" s="1872" t="s">
        <v>2534</v>
      </c>
      <c r="B366" s="2029" t="s">
        <v>4176</v>
      </c>
      <c r="C366" s="2030" t="s">
        <v>1143</v>
      </c>
      <c r="D366" s="2029" t="s">
        <v>2220</v>
      </c>
      <c r="E366" s="2031">
        <v>400</v>
      </c>
      <c r="F366" s="2032">
        <v>768</v>
      </c>
      <c r="G366" s="1833">
        <f>F366*E366</f>
        <v>307200</v>
      </c>
      <c r="H366" s="1831">
        <f>E366*F366/1000000</f>
        <v>0.30719999999999997</v>
      </c>
      <c r="I366" s="1837"/>
      <c r="J366" s="1818">
        <f>H366</f>
        <v>0.30719999999999997</v>
      </c>
      <c r="K366" s="2104"/>
      <c r="L366" s="2105"/>
      <c r="M366" s="1832">
        <f>SUM(I366:L366)</f>
        <v>0.30719999999999997</v>
      </c>
      <c r="N366" s="2030"/>
      <c r="O366" s="2030">
        <v>44666</v>
      </c>
      <c r="P366" s="2030">
        <v>44672</v>
      </c>
      <c r="Q366" s="2030">
        <v>44672</v>
      </c>
      <c r="R366" s="2029" t="s">
        <v>1144</v>
      </c>
      <c r="S366" s="2029">
        <v>60</v>
      </c>
      <c r="T366" s="2029" t="s">
        <v>3269</v>
      </c>
      <c r="U366" s="2024">
        <v>0.48</v>
      </c>
      <c r="V366" s="2103" t="s">
        <v>4128</v>
      </c>
      <c r="W366" s="2029" t="s">
        <v>1094</v>
      </c>
      <c r="X366" s="2029"/>
      <c r="Y366" s="2029">
        <v>45</v>
      </c>
      <c r="Z366" s="2029" t="s">
        <v>1129</v>
      </c>
      <c r="AA366" s="2029" t="s">
        <v>1099</v>
      </c>
      <c r="AB366" s="2027">
        <v>91761</v>
      </c>
      <c r="AC366" s="2029" t="s">
        <v>1096</v>
      </c>
      <c r="AD366" s="2029" t="s">
        <v>1099</v>
      </c>
      <c r="AE366" s="2029"/>
      <c r="AF366" s="2026"/>
      <c r="AG366" s="2026" t="s">
        <v>1087</v>
      </c>
      <c r="AH366" s="2029"/>
      <c r="AI366" s="2047" t="str">
        <f>T366</f>
        <v>30390456H</v>
      </c>
      <c r="AJ366" s="2076" cm="1">
        <f t="array" ref="AJ366">SUM(MID(0&amp;AI366,LARGE(INDEX(ISNUMBER(--MID(AI366,ROW($1:$127),1))*ROW($1:$127),),ROW($1:$127))+1,1)*10^ROW($1:$127)/10)</f>
        <v>30390456</v>
      </c>
      <c r="AK366" s="1953" t="str">
        <f>VLOOKUP($AJ366,'Item Master Data'!$A:$F,3,FALSE)</f>
        <v>Q.PEAK DUO BLK ML G10+</v>
      </c>
      <c r="AL366" s="1494">
        <f>VLOOKUP($AJ366,'Item Master Data'!$A:$F,6,FALSE)</f>
        <v>400</v>
      </c>
      <c r="AM366" s="1494">
        <f>F366/AN366</f>
        <v>24</v>
      </c>
      <c r="AN366" s="1494">
        <f>VLOOKUP(AJ366,'Item Master Data'!$A:$G,7,FALSE)</f>
        <v>32</v>
      </c>
      <c r="AO366" s="1494">
        <f>E366-AL366</f>
        <v>0</v>
      </c>
    </row>
    <row r="367" spans="1:41" s="1494" customFormat="1" ht="15" customHeight="1">
      <c r="A367" s="1872" t="s">
        <v>2534</v>
      </c>
      <c r="B367" s="2029" t="s">
        <v>4177</v>
      </c>
      <c r="C367" s="2030" t="s">
        <v>1143</v>
      </c>
      <c r="D367" s="2029" t="s">
        <v>2220</v>
      </c>
      <c r="E367" s="2031">
        <v>400</v>
      </c>
      <c r="F367" s="2032">
        <v>768</v>
      </c>
      <c r="G367" s="1833">
        <f>F367*E367</f>
        <v>307200</v>
      </c>
      <c r="H367" s="1831">
        <f>E367*F367/1000000</f>
        <v>0.30719999999999997</v>
      </c>
      <c r="I367" s="1837"/>
      <c r="J367" s="1818">
        <f>H367</f>
        <v>0.30719999999999997</v>
      </c>
      <c r="K367" s="2104"/>
      <c r="L367" s="2105"/>
      <c r="M367" s="1832">
        <f>SUM(I367:L367)</f>
        <v>0.30719999999999997</v>
      </c>
      <c r="N367" s="2030"/>
      <c r="O367" s="2030">
        <v>44666</v>
      </c>
      <c r="P367" s="2030">
        <v>44672</v>
      </c>
      <c r="Q367" s="2030">
        <v>44672</v>
      </c>
      <c r="R367" s="2029" t="s">
        <v>1144</v>
      </c>
      <c r="S367" s="2029">
        <v>60</v>
      </c>
      <c r="T367" s="2029" t="s">
        <v>3269</v>
      </c>
      <c r="U367" s="2024">
        <v>0.48</v>
      </c>
      <c r="V367" s="2103" t="s">
        <v>4128</v>
      </c>
      <c r="W367" s="2029" t="s">
        <v>1094</v>
      </c>
      <c r="X367" s="2029"/>
      <c r="Y367" s="2029">
        <v>45</v>
      </c>
      <c r="Z367" s="2029" t="s">
        <v>1145</v>
      </c>
      <c r="AA367" s="2029" t="s">
        <v>1099</v>
      </c>
      <c r="AB367" s="2027">
        <v>92121</v>
      </c>
      <c r="AC367" s="2029" t="s">
        <v>1096</v>
      </c>
      <c r="AD367" s="2029" t="s">
        <v>1099</v>
      </c>
      <c r="AE367" s="2029"/>
      <c r="AF367" s="2026"/>
      <c r="AG367" s="2026" t="s">
        <v>1087</v>
      </c>
      <c r="AH367" s="2029"/>
      <c r="AI367" s="2047" t="str">
        <f>T367</f>
        <v>30390456H</v>
      </c>
      <c r="AJ367" s="2076" cm="1">
        <f t="array" ref="AJ367">SUM(MID(0&amp;AI367,LARGE(INDEX(ISNUMBER(--MID(AI367,ROW($1:$127),1))*ROW($1:$127),),ROW($1:$127))+1,1)*10^ROW($1:$127)/10)</f>
        <v>30390456</v>
      </c>
      <c r="AK367" s="1953" t="str">
        <f>VLOOKUP($AJ367,'Item Master Data'!$A:$F,3,FALSE)</f>
        <v>Q.PEAK DUO BLK ML G10+</v>
      </c>
      <c r="AL367" s="1494">
        <f>VLOOKUP($AJ367,'Item Master Data'!$A:$F,6,FALSE)</f>
        <v>400</v>
      </c>
      <c r="AM367" s="1494">
        <f>F367/AN367</f>
        <v>24</v>
      </c>
      <c r="AN367" s="1494">
        <f>VLOOKUP(AJ367,'Item Master Data'!$A:$G,7,FALSE)</f>
        <v>32</v>
      </c>
      <c r="AO367" s="1494">
        <f>E367-AL367</f>
        <v>0</v>
      </c>
    </row>
    <row r="368" spans="1:41" s="1494" customFormat="1" ht="15" customHeight="1">
      <c r="A368" s="1550" t="s">
        <v>2534</v>
      </c>
      <c r="B368" s="2029" t="s">
        <v>4178</v>
      </c>
      <c r="C368" s="2030" t="s">
        <v>1143</v>
      </c>
      <c r="D368" s="2029" t="s">
        <v>2220</v>
      </c>
      <c r="E368" s="2031">
        <v>400</v>
      </c>
      <c r="F368" s="2032">
        <v>768</v>
      </c>
      <c r="G368" s="1833">
        <f>F368*E368</f>
        <v>307200</v>
      </c>
      <c r="H368" s="1831">
        <f>E368*F368/1000000</f>
        <v>0.30719999999999997</v>
      </c>
      <c r="I368" s="1837"/>
      <c r="J368" s="2104"/>
      <c r="K368" s="2104">
        <f>H368</f>
        <v>0.30719999999999997</v>
      </c>
      <c r="L368" s="2105"/>
      <c r="M368" s="1832">
        <f>SUM(I368:L368)</f>
        <v>0.30719999999999997</v>
      </c>
      <c r="N368" s="1954" t="s">
        <v>3464</v>
      </c>
      <c r="O368" s="2030">
        <v>44666</v>
      </c>
      <c r="P368" s="2030">
        <v>44677</v>
      </c>
      <c r="Q368" s="2030">
        <v>44679</v>
      </c>
      <c r="R368" s="2029" t="s">
        <v>1144</v>
      </c>
      <c r="S368" s="2029">
        <v>60</v>
      </c>
      <c r="T368" s="2029">
        <v>49405140</v>
      </c>
      <c r="U368" s="2024">
        <v>0.48</v>
      </c>
      <c r="V368" s="2103" t="s">
        <v>4128</v>
      </c>
      <c r="W368" s="2029" t="s">
        <v>1094</v>
      </c>
      <c r="X368" s="2029"/>
      <c r="Y368" s="2029">
        <v>45</v>
      </c>
      <c r="Z368" s="2029" t="s">
        <v>3234</v>
      </c>
      <c r="AA368" s="2029" t="s">
        <v>1136</v>
      </c>
      <c r="AB368" s="2027">
        <v>1501</v>
      </c>
      <c r="AC368" s="2029" t="s">
        <v>1096</v>
      </c>
      <c r="AD368" s="1937" t="s">
        <v>3662</v>
      </c>
      <c r="AE368" s="2029"/>
      <c r="AF368" s="2026"/>
      <c r="AG368" s="2026" t="s">
        <v>1087</v>
      </c>
      <c r="AH368" s="1951"/>
      <c r="AI368" s="2047">
        <f>T368</f>
        <v>49405140</v>
      </c>
      <c r="AJ368" s="2076" cm="1">
        <f t="array" ref="AJ368">SUM(MID(0&amp;AI368,LARGE(INDEX(ISNUMBER(--MID(AI368,ROW($1:$127),1))*ROW($1:$127),),ROW($1:$127))+1,1)*10^ROW($1:$127)/10)</f>
        <v>49405140</v>
      </c>
      <c r="AK368" s="1953" t="str">
        <f>VLOOKUP($AJ368,'Item Master Data'!$A:$F,3,FALSE)</f>
        <v>Q.PEAK DUO BLK ML G10+</v>
      </c>
      <c r="AL368" s="1494">
        <f>VLOOKUP($AJ368,'Item Master Data'!$A:$F,6,FALSE)</f>
        <v>400</v>
      </c>
      <c r="AM368" s="1494">
        <f>F368/AN368</f>
        <v>24</v>
      </c>
      <c r="AN368" s="1494">
        <f>VLOOKUP(AJ368,'Item Master Data'!$A:$G,7,FALSE)</f>
        <v>32</v>
      </c>
      <c r="AO368" s="1494">
        <f>E368-AL368</f>
        <v>0</v>
      </c>
    </row>
    <row r="369" spans="1:48" s="1494" customFormat="1" ht="15" customHeight="1">
      <c r="A369" s="1872" t="s">
        <v>2534</v>
      </c>
      <c r="B369" s="2029" t="s">
        <v>4179</v>
      </c>
      <c r="C369" s="2030" t="s">
        <v>1143</v>
      </c>
      <c r="D369" s="2029" t="s">
        <v>2220</v>
      </c>
      <c r="E369" s="2031">
        <v>400</v>
      </c>
      <c r="F369" s="2032">
        <v>768</v>
      </c>
      <c r="G369" s="1833">
        <f t="shared" ref="G369" si="13">F369*E369</f>
        <v>307200</v>
      </c>
      <c r="H369" s="1831">
        <f t="shared" ref="H369" si="14">E369*F369/1000000</f>
        <v>0.30719999999999997</v>
      </c>
      <c r="I369" s="1837"/>
      <c r="J369" s="2104"/>
      <c r="K369" s="2104"/>
      <c r="L369" s="2105">
        <f>H369</f>
        <v>0.30719999999999997</v>
      </c>
      <c r="M369" s="1832">
        <f>SUM(I369:L369)</f>
        <v>0.30719999999999997</v>
      </c>
      <c r="N369" s="2113" t="s">
        <v>3419</v>
      </c>
      <c r="O369" s="2021">
        <v>44671</v>
      </c>
      <c r="P369" s="2030"/>
      <c r="Q369" s="2030"/>
      <c r="R369" s="2029" t="s">
        <v>1144</v>
      </c>
      <c r="S369" s="2029">
        <v>60</v>
      </c>
      <c r="T369" s="2318" t="s">
        <v>3371</v>
      </c>
      <c r="U369" s="2024">
        <v>0.48</v>
      </c>
      <c r="V369" s="2103" t="s">
        <v>4128</v>
      </c>
      <c r="W369" s="2029" t="s">
        <v>1094</v>
      </c>
      <c r="X369" s="2029"/>
      <c r="Y369" s="2029">
        <v>45</v>
      </c>
      <c r="Z369" s="2029" t="s">
        <v>3356</v>
      </c>
      <c r="AA369" s="2029" t="s">
        <v>1113</v>
      </c>
      <c r="AB369" s="2027">
        <v>7444</v>
      </c>
      <c r="AC369" s="2029" t="s">
        <v>1096</v>
      </c>
      <c r="AD369" s="2029" t="s">
        <v>1099</v>
      </c>
      <c r="AE369" s="2029"/>
      <c r="AF369" s="2026"/>
      <c r="AG369" s="2026" t="s">
        <v>1087</v>
      </c>
      <c r="AH369" s="2029"/>
      <c r="AI369" s="2047" t="str">
        <f>T369</f>
        <v>30390156H</v>
      </c>
      <c r="AJ369" s="2076" cm="1">
        <f t="array" ref="AJ369">SUM(MID(0&amp;AI369,LARGE(INDEX(ISNUMBER(--MID(AI369,ROW($1:$127),1))*ROW($1:$127),),ROW($1:$127))+1,1)*10^ROW($1:$127)/10)</f>
        <v>30390156</v>
      </c>
      <c r="AK369" s="1953" t="str">
        <f>VLOOKUP($AJ369,'Item Master Data'!$A:$F,3,FALSE)</f>
        <v>Q.PEAK DUO BLK ML G10+</v>
      </c>
      <c r="AL369" s="1494">
        <f>VLOOKUP($AJ369,'Item Master Data'!$A:$F,6,FALSE)</f>
        <v>400</v>
      </c>
      <c r="AM369" s="1494">
        <f>F369/AN369</f>
        <v>24</v>
      </c>
      <c r="AN369" s="1494">
        <f>VLOOKUP(AJ369,'Item Master Data'!$A:$G,7,FALSE)</f>
        <v>32</v>
      </c>
      <c r="AO369" s="1494">
        <f>E369-AL369</f>
        <v>0</v>
      </c>
    </row>
    <row r="370" spans="1:48" s="1494" customFormat="1" ht="15" customHeight="1">
      <c r="A370" s="1872" t="s">
        <v>2534</v>
      </c>
      <c r="B370" s="2029" t="s">
        <v>4304</v>
      </c>
      <c r="C370" s="2030" t="s">
        <v>1143</v>
      </c>
      <c r="D370" s="2029" t="s">
        <v>2220</v>
      </c>
      <c r="E370" s="2031">
        <v>400</v>
      </c>
      <c r="F370" s="2032">
        <v>768</v>
      </c>
      <c r="G370" s="1833">
        <f>F370*E370</f>
        <v>307200</v>
      </c>
      <c r="H370" s="1831">
        <f>E370*F370/1000000</f>
        <v>0.30719999999999997</v>
      </c>
      <c r="I370" s="1837"/>
      <c r="J370" s="2104"/>
      <c r="K370" s="2104">
        <f>H370</f>
        <v>0.30719999999999997</v>
      </c>
      <c r="L370" s="2105"/>
      <c r="M370" s="1832">
        <f>SUM(I370:L370)</f>
        <v>0.30719999999999997</v>
      </c>
      <c r="N370" s="1954" t="s">
        <v>3464</v>
      </c>
      <c r="O370" s="2030">
        <v>44666</v>
      </c>
      <c r="P370" s="2030">
        <v>44677</v>
      </c>
      <c r="Q370" s="2030">
        <v>44679</v>
      </c>
      <c r="R370" s="2029" t="s">
        <v>1144</v>
      </c>
      <c r="S370" s="2029">
        <v>60</v>
      </c>
      <c r="T370" s="2029">
        <v>49405140</v>
      </c>
      <c r="U370" s="2024">
        <v>0.48</v>
      </c>
      <c r="V370" s="2103" t="s">
        <v>4128</v>
      </c>
      <c r="W370" s="2029" t="s">
        <v>1094</v>
      </c>
      <c r="X370" s="2029"/>
      <c r="Y370" s="2029">
        <v>45</v>
      </c>
      <c r="Z370" s="2029" t="s">
        <v>3355</v>
      </c>
      <c r="AA370" s="2029" t="s">
        <v>1186</v>
      </c>
      <c r="AB370" s="2027">
        <v>60517</v>
      </c>
      <c r="AC370" s="2029" t="s">
        <v>1096</v>
      </c>
      <c r="AD370" s="1937" t="s">
        <v>3662</v>
      </c>
      <c r="AE370" s="2029"/>
      <c r="AF370" s="2026"/>
      <c r="AG370" s="2026" t="s">
        <v>1087</v>
      </c>
      <c r="AH370" s="2029"/>
      <c r="AI370" s="2047">
        <f>T370</f>
        <v>49405140</v>
      </c>
      <c r="AJ370" s="2076" cm="1">
        <f t="array" ref="AJ370">SUM(MID(0&amp;AI370,LARGE(INDEX(ISNUMBER(--MID(AI370,ROW($1:$127),1))*ROW($1:$127),),ROW($1:$127))+1,1)*10^ROW($1:$127)/10)</f>
        <v>49405140</v>
      </c>
      <c r="AK370" s="1953" t="str">
        <f>VLOOKUP($AJ370,'Item Master Data'!$A:$F,3,FALSE)</f>
        <v>Q.PEAK DUO BLK ML G10+</v>
      </c>
      <c r="AL370" s="1494">
        <f>VLOOKUP($AJ370,'Item Master Data'!$A:$F,6,FALSE)</f>
        <v>400</v>
      </c>
      <c r="AM370" s="1494">
        <f>F370/AN370</f>
        <v>24</v>
      </c>
      <c r="AN370" s="1494">
        <f>VLOOKUP(AJ370,'Item Master Data'!$A:$G,7,FALSE)</f>
        <v>32</v>
      </c>
      <c r="AO370" s="1494">
        <f>E370-AL370</f>
        <v>0</v>
      </c>
    </row>
    <row r="371" spans="1:48" s="1494" customFormat="1" ht="15" customHeight="1">
      <c r="A371" s="1872" t="s">
        <v>2534</v>
      </c>
      <c r="B371" s="2029" t="s">
        <v>4180</v>
      </c>
      <c r="C371" s="2030" t="s">
        <v>1143</v>
      </c>
      <c r="D371" s="2029" t="s">
        <v>2503</v>
      </c>
      <c r="E371" s="2031">
        <v>360</v>
      </c>
      <c r="F371" s="2032">
        <v>832</v>
      </c>
      <c r="G371" s="1833">
        <f>F371*E371</f>
        <v>299520</v>
      </c>
      <c r="H371" s="1831">
        <f>E371*F371/1000000</f>
        <v>0.29952000000000001</v>
      </c>
      <c r="I371" s="1837"/>
      <c r="J371" s="2104"/>
      <c r="K371" s="2104">
        <f>H371</f>
        <v>0.29952000000000001</v>
      </c>
      <c r="L371" s="2105"/>
      <c r="M371" s="1832">
        <f>SUM(I371:L371)</f>
        <v>0.29952000000000001</v>
      </c>
      <c r="N371" s="1954" t="s">
        <v>3464</v>
      </c>
      <c r="O371" s="2030">
        <v>44666</v>
      </c>
      <c r="P371" s="2030">
        <v>44676</v>
      </c>
      <c r="Q371" s="2030">
        <v>44680</v>
      </c>
      <c r="R371" s="2029" t="s">
        <v>1144</v>
      </c>
      <c r="S371" s="2029">
        <v>60</v>
      </c>
      <c r="T371" s="2029">
        <v>49203132</v>
      </c>
      <c r="U371" s="2024">
        <v>0.47</v>
      </c>
      <c r="V371" s="2103" t="s">
        <v>4128</v>
      </c>
      <c r="W371" s="2029" t="s">
        <v>1094</v>
      </c>
      <c r="X371" s="2029"/>
      <c r="Y371" s="2029">
        <v>45</v>
      </c>
      <c r="Z371" s="2029" t="s">
        <v>1131</v>
      </c>
      <c r="AA371" s="2029" t="s">
        <v>1099</v>
      </c>
      <c r="AB371" s="2027">
        <v>93308</v>
      </c>
      <c r="AC371" s="2029" t="s">
        <v>1096</v>
      </c>
      <c r="AD371" s="1937" t="s">
        <v>3662</v>
      </c>
      <c r="AE371" s="2029"/>
      <c r="AF371" s="2026"/>
      <c r="AG371" s="2026" t="s">
        <v>1087</v>
      </c>
      <c r="AH371" s="2029"/>
      <c r="AI371" s="2047">
        <f>T371</f>
        <v>49203132</v>
      </c>
      <c r="AJ371" s="2076" cm="1">
        <f t="array" ref="AJ371">SUM(MID(0&amp;AI371,LARGE(INDEX(ISNUMBER(--MID(AI371,ROW($1:$127),1))*ROW($1:$127),),ROW($1:$127))+1,1)*10^ROW($1:$127)/10)</f>
        <v>49203132</v>
      </c>
      <c r="AK371" s="1953" t="str">
        <f>VLOOKUP($AJ371,'Item Master Data'!$A:$F,3,FALSE)</f>
        <v>Q.PEAK DUO BLK G10+</v>
      </c>
      <c r="AL371" s="1494">
        <f>VLOOKUP($AJ371,'Item Master Data'!$A:$F,6,FALSE)</f>
        <v>360</v>
      </c>
      <c r="AM371" s="1494">
        <f>F371/AN371</f>
        <v>26</v>
      </c>
      <c r="AN371" s="1494">
        <f>VLOOKUP(AJ371,'Item Master Data'!$A:$G,7,FALSE)</f>
        <v>32</v>
      </c>
      <c r="AO371" s="1494">
        <f>E371-AL371</f>
        <v>0</v>
      </c>
    </row>
    <row r="372" spans="1:48" s="1494" customFormat="1" ht="15" customHeight="1">
      <c r="A372" s="1872" t="s">
        <v>2534</v>
      </c>
      <c r="B372" s="2029" t="s">
        <v>4181</v>
      </c>
      <c r="C372" s="2030" t="s">
        <v>1143</v>
      </c>
      <c r="D372" s="2029" t="s">
        <v>2503</v>
      </c>
      <c r="E372" s="2031">
        <v>360</v>
      </c>
      <c r="F372" s="2032">
        <v>832</v>
      </c>
      <c r="G372" s="1833">
        <f>F372*E372</f>
        <v>299520</v>
      </c>
      <c r="H372" s="1831">
        <f>E372*F372/1000000</f>
        <v>0.29952000000000001</v>
      </c>
      <c r="I372" s="1837"/>
      <c r="J372" s="2104"/>
      <c r="K372" s="2104">
        <f>H372</f>
        <v>0.29952000000000001</v>
      </c>
      <c r="L372" s="2105"/>
      <c r="M372" s="1832">
        <f>SUM(I372:L372)</f>
        <v>0.29952000000000001</v>
      </c>
      <c r="N372" s="1954" t="s">
        <v>3464</v>
      </c>
      <c r="O372" s="2030">
        <v>44666</v>
      </c>
      <c r="P372" s="2030">
        <v>44673</v>
      </c>
      <c r="Q372" s="2030">
        <v>44676</v>
      </c>
      <c r="R372" s="2029" t="s">
        <v>1144</v>
      </c>
      <c r="S372" s="2029">
        <v>60</v>
      </c>
      <c r="T372" s="2029">
        <v>49203132</v>
      </c>
      <c r="U372" s="2024">
        <v>0.47</v>
      </c>
      <c r="V372" s="2103" t="s">
        <v>4128</v>
      </c>
      <c r="W372" s="2029" t="s">
        <v>1094</v>
      </c>
      <c r="X372" s="2029"/>
      <c r="Y372" s="2029">
        <v>45</v>
      </c>
      <c r="Z372" s="2029" t="s">
        <v>1100</v>
      </c>
      <c r="AA372" s="2029" t="s">
        <v>1099</v>
      </c>
      <c r="AB372" s="2027">
        <v>95827</v>
      </c>
      <c r="AC372" s="2029" t="s">
        <v>1096</v>
      </c>
      <c r="AD372" s="1937" t="s">
        <v>3662</v>
      </c>
      <c r="AE372" s="2029"/>
      <c r="AF372" s="2026"/>
      <c r="AG372" s="2026" t="s">
        <v>1087</v>
      </c>
      <c r="AH372" s="2029"/>
      <c r="AI372" s="2047">
        <f>T372</f>
        <v>49203132</v>
      </c>
      <c r="AJ372" s="2076" cm="1">
        <f t="array" ref="AJ372">SUM(MID(0&amp;AI372,LARGE(INDEX(ISNUMBER(--MID(AI372,ROW($1:$127),1))*ROW($1:$127),),ROW($1:$127))+1,1)*10^ROW($1:$127)/10)</f>
        <v>49203132</v>
      </c>
      <c r="AK372" s="1953" t="str">
        <f>VLOOKUP($AJ372,'Item Master Data'!$A:$F,3,FALSE)</f>
        <v>Q.PEAK DUO BLK G10+</v>
      </c>
      <c r="AL372" s="1494">
        <f>VLOOKUP($AJ372,'Item Master Data'!$A:$F,6,FALSE)</f>
        <v>360</v>
      </c>
      <c r="AM372" s="1494">
        <f>F372/AN372</f>
        <v>26</v>
      </c>
      <c r="AN372" s="1494">
        <f>VLOOKUP(AJ372,'Item Master Data'!$A:$G,7,FALSE)</f>
        <v>32</v>
      </c>
      <c r="AO372" s="1494">
        <f>E372-AL372</f>
        <v>0</v>
      </c>
    </row>
    <row r="373" spans="1:48" s="1494" customFormat="1" ht="15" customHeight="1">
      <c r="A373" s="1872" t="s">
        <v>2534</v>
      </c>
      <c r="B373" s="2250" t="s">
        <v>4182</v>
      </c>
      <c r="C373" s="2251" t="s">
        <v>1143</v>
      </c>
      <c r="D373" s="2029" t="s">
        <v>2503</v>
      </c>
      <c r="E373" s="2253">
        <v>360</v>
      </c>
      <c r="F373" s="2032">
        <v>832</v>
      </c>
      <c r="G373" s="1833">
        <f>F373*E373</f>
        <v>299520</v>
      </c>
      <c r="H373" s="1831">
        <f>E373*F373/1000000</f>
        <v>0.29952000000000001</v>
      </c>
      <c r="I373" s="1837"/>
      <c r="J373" s="1818">
        <f>H373</f>
        <v>0.29952000000000001</v>
      </c>
      <c r="K373" s="2104"/>
      <c r="L373" s="2105"/>
      <c r="M373" s="1832">
        <f>SUM(I373:L373)</f>
        <v>0.29952000000000001</v>
      </c>
      <c r="N373" s="2021"/>
      <c r="O373" s="2030">
        <v>44663</v>
      </c>
      <c r="P373" s="2030">
        <v>44671</v>
      </c>
      <c r="Q373" s="2030">
        <v>44676</v>
      </c>
      <c r="R373" s="2029" t="s">
        <v>1144</v>
      </c>
      <c r="S373" s="2029">
        <v>60</v>
      </c>
      <c r="T373" s="2029">
        <v>49403132</v>
      </c>
      <c r="U373" s="2024">
        <v>0.47</v>
      </c>
      <c r="V373" s="2103"/>
      <c r="W373" s="2029" t="s">
        <v>1094</v>
      </c>
      <c r="X373" s="2029"/>
      <c r="Y373" s="2029">
        <v>45</v>
      </c>
      <c r="Z373" s="2029" t="s">
        <v>3421</v>
      </c>
      <c r="AA373" s="2029" t="s">
        <v>1099</v>
      </c>
      <c r="AB373" s="2027">
        <v>94551</v>
      </c>
      <c r="AC373" s="2029" t="s">
        <v>1096</v>
      </c>
      <c r="AD373" s="1937" t="s">
        <v>3662</v>
      </c>
      <c r="AE373" s="2029"/>
      <c r="AF373" s="2026"/>
      <c r="AG373" s="2026" t="s">
        <v>1087</v>
      </c>
      <c r="AH373" s="2029"/>
      <c r="AI373" s="2047">
        <f>T373</f>
        <v>49403132</v>
      </c>
      <c r="AJ373" s="2076" cm="1">
        <f t="array" ref="AJ373">SUM(MID(0&amp;AI373,LARGE(INDEX(ISNUMBER(--MID(AI373,ROW($1:$127),1))*ROW($1:$127),),ROW($1:$127))+1,1)*10^ROW($1:$127)/10)</f>
        <v>49403132</v>
      </c>
      <c r="AK373" s="1953" t="e">
        <f>VLOOKUP($AJ373,'Item Master Data'!$A:$F,3,FALSE)</f>
        <v>#N/A</v>
      </c>
      <c r="AL373" s="1494" t="e">
        <f>VLOOKUP($AJ373,'Item Master Data'!$A:$F,6,FALSE)</f>
        <v>#N/A</v>
      </c>
      <c r="AM373" s="1494" t="e">
        <f>F373/AN373</f>
        <v>#N/A</v>
      </c>
      <c r="AN373" s="1494" t="e">
        <f>VLOOKUP(AJ373,'Item Master Data'!$A:$G,7,FALSE)</f>
        <v>#N/A</v>
      </c>
      <c r="AO373" s="1494" t="e">
        <f>E373-AL373</f>
        <v>#N/A</v>
      </c>
    </row>
    <row r="374" spans="1:48" s="1494" customFormat="1" ht="15" customHeight="1">
      <c r="A374" s="1550" t="s">
        <v>2534</v>
      </c>
      <c r="B374" s="2220" t="s">
        <v>4183</v>
      </c>
      <c r="C374" s="2134" t="s">
        <v>1143</v>
      </c>
      <c r="D374" s="2029" t="s">
        <v>2503</v>
      </c>
      <c r="E374" s="2031">
        <v>360</v>
      </c>
      <c r="F374" s="2032">
        <v>832</v>
      </c>
      <c r="G374" s="1833">
        <f>F374*E374</f>
        <v>299520</v>
      </c>
      <c r="H374" s="1831">
        <f>E374*F374/1000000</f>
        <v>0.29952000000000001</v>
      </c>
      <c r="I374" s="1837"/>
      <c r="J374" s="2104"/>
      <c r="K374" s="2104">
        <f>H374</f>
        <v>0.29952000000000001</v>
      </c>
      <c r="L374" s="2105"/>
      <c r="M374" s="2110">
        <f>SUM(I374:L374)</f>
        <v>0.29952000000000001</v>
      </c>
      <c r="N374" s="2030"/>
      <c r="O374" s="2030">
        <v>44666</v>
      </c>
      <c r="P374" s="2030"/>
      <c r="Q374" s="2030"/>
      <c r="R374" s="2029" t="s">
        <v>1144</v>
      </c>
      <c r="S374" s="2029">
        <v>60</v>
      </c>
      <c r="T374" s="2029">
        <v>49203132</v>
      </c>
      <c r="U374" s="2024">
        <v>0.47</v>
      </c>
      <c r="V374" s="2103" t="s">
        <v>4128</v>
      </c>
      <c r="W374" s="2029" t="s">
        <v>1094</v>
      </c>
      <c r="X374" s="2029"/>
      <c r="Y374" s="2029">
        <v>45</v>
      </c>
      <c r="Z374" s="2029" t="s">
        <v>1129</v>
      </c>
      <c r="AA374" s="2029" t="s">
        <v>1099</v>
      </c>
      <c r="AB374" s="2027">
        <v>91761</v>
      </c>
      <c r="AC374" s="2029" t="s">
        <v>1096</v>
      </c>
      <c r="AD374" s="2029"/>
      <c r="AE374" s="2029"/>
      <c r="AF374" s="2026"/>
      <c r="AG374" s="2026" t="s">
        <v>1087</v>
      </c>
      <c r="AH374" s="1951"/>
      <c r="AI374" s="2047">
        <f>T374</f>
        <v>49203132</v>
      </c>
      <c r="AJ374" s="2076" cm="1">
        <f t="array" ref="AJ374">SUM(MID(0&amp;AI374,LARGE(INDEX(ISNUMBER(--MID(AI374,ROW($1:$127),1))*ROW($1:$127),),ROW($1:$127))+1,1)*10^ROW($1:$127)/10)</f>
        <v>49203132</v>
      </c>
      <c r="AK374" s="1953" t="str">
        <f>VLOOKUP($AJ374,'Item Master Data'!$A:$F,3,FALSE)</f>
        <v>Q.PEAK DUO BLK G10+</v>
      </c>
      <c r="AL374" s="1494">
        <f>VLOOKUP($AJ374,'Item Master Data'!$A:$F,6,FALSE)</f>
        <v>360</v>
      </c>
      <c r="AM374" s="1494">
        <f>F374/AN374</f>
        <v>26</v>
      </c>
      <c r="AN374" s="1494">
        <f>VLOOKUP(AJ374,'Item Master Data'!$A:$G,7,FALSE)</f>
        <v>32</v>
      </c>
      <c r="AO374" s="1494">
        <f>E374-AL374</f>
        <v>0</v>
      </c>
    </row>
    <row r="375" spans="1:48" s="1494" customFormat="1" ht="15" customHeight="1">
      <c r="A375" s="1550" t="s">
        <v>2534</v>
      </c>
      <c r="B375" s="2029" t="s">
        <v>4305</v>
      </c>
      <c r="C375" s="2134" t="s">
        <v>1143</v>
      </c>
      <c r="D375" s="2029" t="s">
        <v>2220</v>
      </c>
      <c r="E375" s="2031">
        <v>400</v>
      </c>
      <c r="F375" s="2032">
        <v>768</v>
      </c>
      <c r="G375" s="1833">
        <f>F375*E375</f>
        <v>307200</v>
      </c>
      <c r="H375" s="1831">
        <f>E375*F375/1000000</f>
        <v>0.30719999999999997</v>
      </c>
      <c r="I375" s="1837"/>
      <c r="J375" s="2104"/>
      <c r="K375" s="2104"/>
      <c r="L375" s="2105">
        <f>H375</f>
        <v>0.30719999999999997</v>
      </c>
      <c r="M375" s="2110">
        <f>SUM(I375:L375)</f>
        <v>0.30719999999999997</v>
      </c>
      <c r="N375" s="2113" t="s">
        <v>3419</v>
      </c>
      <c r="O375" s="2021">
        <v>44671</v>
      </c>
      <c r="P375" s="2030"/>
      <c r="Q375" s="2030"/>
      <c r="R375" s="2029" t="s">
        <v>1144</v>
      </c>
      <c r="S375" s="2029">
        <v>60</v>
      </c>
      <c r="T375" s="2320" t="s">
        <v>3371</v>
      </c>
      <c r="U375" s="2024">
        <v>0.48</v>
      </c>
      <c r="V375" s="2103" t="s">
        <v>4128</v>
      </c>
      <c r="W375" s="2029" t="s">
        <v>1094</v>
      </c>
      <c r="X375" s="2029"/>
      <c r="Y375" s="2029">
        <v>45</v>
      </c>
      <c r="Z375" s="2029" t="s">
        <v>1129</v>
      </c>
      <c r="AA375" s="2029" t="s">
        <v>1099</v>
      </c>
      <c r="AB375" s="2027">
        <v>91761</v>
      </c>
      <c r="AC375" s="2029" t="s">
        <v>1096</v>
      </c>
      <c r="AD375" s="2029" t="s">
        <v>1099</v>
      </c>
      <c r="AE375" s="2029"/>
      <c r="AF375" s="2026"/>
      <c r="AG375" s="2026" t="s">
        <v>1087</v>
      </c>
      <c r="AH375" s="1951"/>
      <c r="AI375" s="2047" t="str">
        <f>T375</f>
        <v>30390156H</v>
      </c>
      <c r="AJ375" s="2076" cm="1">
        <f t="array" ref="AJ375">SUM(MID(0&amp;AI375,LARGE(INDEX(ISNUMBER(--MID(AI375,ROW($1:$127),1))*ROW($1:$127),),ROW($1:$127))+1,1)*10^ROW($1:$127)/10)</f>
        <v>30390156</v>
      </c>
      <c r="AK375" s="1953" t="str">
        <f>VLOOKUP($AJ375,'Item Master Data'!$A:$F,3,FALSE)</f>
        <v>Q.PEAK DUO BLK ML G10+</v>
      </c>
      <c r="AL375" s="1494">
        <f>VLOOKUP($AJ375,'Item Master Data'!$A:$F,6,FALSE)</f>
        <v>400</v>
      </c>
      <c r="AM375" s="1494">
        <f>F375/AN375</f>
        <v>24</v>
      </c>
      <c r="AN375" s="1494">
        <f>VLOOKUP(AJ375,'Item Master Data'!$A:$G,7,FALSE)</f>
        <v>32</v>
      </c>
      <c r="AO375" s="1494">
        <f>E375-AL375</f>
        <v>0</v>
      </c>
    </row>
    <row r="376" spans="1:48" s="1494" customFormat="1" ht="15" customHeight="1">
      <c r="A376" s="1550" t="s">
        <v>2534</v>
      </c>
      <c r="B376" s="2268" t="s">
        <v>4306</v>
      </c>
      <c r="C376" s="2134" t="s">
        <v>1143</v>
      </c>
      <c r="D376" s="2029" t="s">
        <v>2220</v>
      </c>
      <c r="E376" s="2031">
        <v>400</v>
      </c>
      <c r="F376" s="2032">
        <v>768</v>
      </c>
      <c r="G376" s="1833">
        <f>F376*E376</f>
        <v>307200</v>
      </c>
      <c r="H376" s="1831">
        <f>E376*F376/1000000</f>
        <v>0.30719999999999997</v>
      </c>
      <c r="I376" s="1837"/>
      <c r="J376" s="2104"/>
      <c r="K376" s="2104">
        <f>H376</f>
        <v>0.30719999999999997</v>
      </c>
      <c r="L376" s="2105"/>
      <c r="M376" s="2110">
        <f>SUM(I376:L376)</f>
        <v>0.30719999999999997</v>
      </c>
      <c r="N376" s="2112" t="s">
        <v>3376</v>
      </c>
      <c r="O376" s="2021">
        <v>44669</v>
      </c>
      <c r="P376" s="2030"/>
      <c r="Q376" s="2030"/>
      <c r="R376" s="2029" t="s">
        <v>1144</v>
      </c>
      <c r="S376" s="2029">
        <v>60</v>
      </c>
      <c r="T376" s="2029" t="s">
        <v>3371</v>
      </c>
      <c r="U376" s="2024">
        <v>0.48</v>
      </c>
      <c r="V376" s="2103" t="s">
        <v>4128</v>
      </c>
      <c r="W376" s="2029" t="s">
        <v>1094</v>
      </c>
      <c r="X376" s="2029"/>
      <c r="Y376" s="2029">
        <v>45</v>
      </c>
      <c r="Z376" s="2029" t="s">
        <v>1145</v>
      </c>
      <c r="AA376" s="2029" t="s">
        <v>1099</v>
      </c>
      <c r="AB376" s="2027">
        <v>92121</v>
      </c>
      <c r="AC376" s="2029" t="s">
        <v>1096</v>
      </c>
      <c r="AD376" s="2029" t="s">
        <v>1099</v>
      </c>
      <c r="AE376" s="2029"/>
      <c r="AF376" s="2026"/>
      <c r="AG376" s="2026" t="s">
        <v>1087</v>
      </c>
      <c r="AH376" s="1951"/>
      <c r="AI376" s="2047" t="str">
        <f>T376</f>
        <v>30390156H</v>
      </c>
      <c r="AJ376" s="2076" cm="1">
        <f t="array" ref="AJ376">SUM(MID(0&amp;AI376,LARGE(INDEX(ISNUMBER(--MID(AI376,ROW($1:$127),1))*ROW($1:$127),),ROW($1:$127))+1,1)*10^ROW($1:$127)/10)</f>
        <v>30390156</v>
      </c>
      <c r="AK376" s="1953" t="str">
        <f>VLOOKUP($AJ376,'Item Master Data'!$A:$F,3,FALSE)</f>
        <v>Q.PEAK DUO BLK ML G10+</v>
      </c>
      <c r="AL376" s="1494">
        <f>VLOOKUP($AJ376,'Item Master Data'!$A:$F,6,FALSE)</f>
        <v>400</v>
      </c>
      <c r="AM376" s="1494">
        <f>F376/AN376</f>
        <v>24</v>
      </c>
      <c r="AN376" s="1494">
        <f>VLOOKUP(AJ376,'Item Master Data'!$A:$G,7,FALSE)</f>
        <v>32</v>
      </c>
      <c r="AO376" s="1494">
        <f>E376-AL376</f>
        <v>0</v>
      </c>
    </row>
    <row r="377" spans="1:48" s="1494" customFormat="1" ht="15" customHeight="1">
      <c r="A377" s="1550" t="s">
        <v>2534</v>
      </c>
      <c r="B377" s="2268" t="s">
        <v>4307</v>
      </c>
      <c r="C377" s="2134" t="s">
        <v>1143</v>
      </c>
      <c r="D377" s="2029" t="s">
        <v>2220</v>
      </c>
      <c r="E377" s="2031">
        <v>400</v>
      </c>
      <c r="F377" s="2032">
        <v>768</v>
      </c>
      <c r="G377" s="1833">
        <f>F377*E377</f>
        <v>307200</v>
      </c>
      <c r="H377" s="1831">
        <f>E377*F377/1000000</f>
        <v>0.30719999999999997</v>
      </c>
      <c r="I377" s="1837"/>
      <c r="J377" s="2104"/>
      <c r="K377" s="2104">
        <f>H377</f>
        <v>0.30719999999999997</v>
      </c>
      <c r="L377" s="2105"/>
      <c r="M377" s="2110">
        <f>SUM(I377:L377)</f>
        <v>0.30719999999999997</v>
      </c>
      <c r="N377" s="2112" t="s">
        <v>3376</v>
      </c>
      <c r="O377" s="2021">
        <v>44669</v>
      </c>
      <c r="P377" s="2030"/>
      <c r="Q377" s="2030"/>
      <c r="R377" s="2029" t="s">
        <v>1144</v>
      </c>
      <c r="S377" s="2029">
        <v>60</v>
      </c>
      <c r="T377" s="2029"/>
      <c r="U377" s="2024">
        <v>0.48</v>
      </c>
      <c r="V377" s="2103" t="s">
        <v>4128</v>
      </c>
      <c r="W377" s="2029" t="s">
        <v>1094</v>
      </c>
      <c r="X377" s="2029"/>
      <c r="Y377" s="2029">
        <v>45</v>
      </c>
      <c r="Z377" s="2029" t="s">
        <v>1129</v>
      </c>
      <c r="AA377" s="2029" t="s">
        <v>1099</v>
      </c>
      <c r="AB377" s="2027">
        <v>91761</v>
      </c>
      <c r="AC377" s="2029" t="s">
        <v>1096</v>
      </c>
      <c r="AD377" s="2029" t="s">
        <v>1099</v>
      </c>
      <c r="AE377" s="2029"/>
      <c r="AF377" s="2026"/>
      <c r="AG377" s="2026" t="s">
        <v>1087</v>
      </c>
      <c r="AH377" s="1951"/>
      <c r="AI377" s="2047">
        <f>T377</f>
        <v>0</v>
      </c>
      <c r="AJ377" s="2076" cm="1">
        <f t="array" ref="AJ377">SUM(MID(0&amp;AI377,LARGE(INDEX(ISNUMBER(--MID(AI377,ROW($1:$127),1))*ROW($1:$127),),ROW($1:$127))+1,1)*10^ROW($1:$127)/10)</f>
        <v>0</v>
      </c>
      <c r="AK377" s="1953" t="e">
        <f>VLOOKUP($AJ377,'Item Master Data'!$A:$F,3,FALSE)</f>
        <v>#N/A</v>
      </c>
      <c r="AL377" s="1494" t="e">
        <f>VLOOKUP($AJ377,'Item Master Data'!$A:$F,6,FALSE)</f>
        <v>#N/A</v>
      </c>
      <c r="AM377" s="1494" t="e">
        <f>F377/AN377</f>
        <v>#N/A</v>
      </c>
      <c r="AN377" s="1494" t="e">
        <f>VLOOKUP(AJ377,'Item Master Data'!$A:$G,7,FALSE)</f>
        <v>#N/A</v>
      </c>
      <c r="AO377" s="1494" t="e">
        <f>E377-AL377</f>
        <v>#N/A</v>
      </c>
    </row>
    <row r="378" spans="1:48" s="1494" customFormat="1" ht="15" customHeight="1">
      <c r="A378" s="1550" t="s">
        <v>2534</v>
      </c>
      <c r="B378" s="2222" t="s">
        <v>4335</v>
      </c>
      <c r="C378" s="2222" t="s">
        <v>1224</v>
      </c>
      <c r="D378" s="2029" t="s">
        <v>2220</v>
      </c>
      <c r="E378" s="2031">
        <v>400</v>
      </c>
      <c r="F378" s="2032">
        <v>1536</v>
      </c>
      <c r="G378" s="1833">
        <f>F378*E378</f>
        <v>614400</v>
      </c>
      <c r="H378" s="1831">
        <f>E378*F378/1000000</f>
        <v>0.61439999999999995</v>
      </c>
      <c r="I378" s="1837"/>
      <c r="J378" s="2104"/>
      <c r="K378" s="2104"/>
      <c r="L378" s="2105">
        <f>H378</f>
        <v>0.61439999999999995</v>
      </c>
      <c r="M378" s="2110">
        <f>SUM(I378:L378)</f>
        <v>0.61439999999999995</v>
      </c>
      <c r="N378" s="2113" t="s">
        <v>3419</v>
      </c>
      <c r="O378" s="2021">
        <v>44671</v>
      </c>
      <c r="P378" s="2030"/>
      <c r="Q378" s="2030"/>
      <c r="R378" s="2029" t="s">
        <v>1144</v>
      </c>
      <c r="S378" s="2029">
        <v>60</v>
      </c>
      <c r="T378" s="2322" t="s">
        <v>3371</v>
      </c>
      <c r="U378" s="2024">
        <v>0.55000000000000004</v>
      </c>
      <c r="V378" s="2103" t="s">
        <v>4129</v>
      </c>
      <c r="W378" s="2029" t="s">
        <v>1103</v>
      </c>
      <c r="X378" s="2029"/>
      <c r="Y378" s="2029">
        <v>60</v>
      </c>
      <c r="Z378" s="2029" t="s">
        <v>3357</v>
      </c>
      <c r="AA378" s="2029" t="s">
        <v>1133</v>
      </c>
      <c r="AB378" s="2027" t="s">
        <v>3358</v>
      </c>
      <c r="AC378" s="2029" t="s">
        <v>1096</v>
      </c>
      <c r="AD378" s="2029" t="s">
        <v>1099</v>
      </c>
      <c r="AE378" s="2029"/>
      <c r="AF378" s="2026"/>
      <c r="AG378" s="2026" t="s">
        <v>1087</v>
      </c>
      <c r="AH378" s="1951"/>
      <c r="AI378" s="2047" t="str">
        <f>T378</f>
        <v>30390156H</v>
      </c>
      <c r="AJ378" s="2076" cm="1">
        <f t="array" ref="AJ378">SUM(MID(0&amp;AI378,LARGE(INDEX(ISNUMBER(--MID(AI378,ROW($1:$127),1))*ROW($1:$127),),ROW($1:$127))+1,1)*10^ROW($1:$127)/10)</f>
        <v>30390156</v>
      </c>
      <c r="AK378" s="1953" t="str">
        <f>VLOOKUP($AJ378,'Item Master Data'!$A:$F,3,FALSE)</f>
        <v>Q.PEAK DUO BLK ML G10+</v>
      </c>
      <c r="AL378" s="1494">
        <f>VLOOKUP($AJ378,'Item Master Data'!$A:$F,6,FALSE)</f>
        <v>400</v>
      </c>
      <c r="AM378" s="1494">
        <f>F378/AN378</f>
        <v>48</v>
      </c>
      <c r="AN378" s="1494">
        <f>VLOOKUP(AJ378,'Item Master Data'!$A:$G,7,FALSE)</f>
        <v>32</v>
      </c>
      <c r="AO378" s="1494">
        <f>E378-AL378</f>
        <v>0</v>
      </c>
    </row>
    <row r="379" spans="1:48" s="1494" customFormat="1" ht="15" customHeight="1">
      <c r="A379" s="1872" t="s">
        <v>2534</v>
      </c>
      <c r="B379" s="2029" t="s">
        <v>4184</v>
      </c>
      <c r="C379" s="2029" t="s">
        <v>1166</v>
      </c>
      <c r="D379" s="2029" t="s">
        <v>2220</v>
      </c>
      <c r="E379" s="2031">
        <v>400</v>
      </c>
      <c r="F379" s="2032">
        <v>4160</v>
      </c>
      <c r="G379" s="1833">
        <f>F379*E379</f>
        <v>1664000</v>
      </c>
      <c r="H379" s="1831">
        <f>E379*F379/1000000</f>
        <v>1.6639999999999999</v>
      </c>
      <c r="I379" s="1837">
        <f>H379</f>
        <v>1.6639999999999999</v>
      </c>
      <c r="J379" s="2104"/>
      <c r="K379" s="2104"/>
      <c r="L379" s="2105"/>
      <c r="M379" s="1832">
        <f>SUM(I379:L379)</f>
        <v>1.6639999999999999</v>
      </c>
      <c r="N379" s="2030">
        <v>44652</v>
      </c>
      <c r="O379" s="2030">
        <v>44634</v>
      </c>
      <c r="P379" s="2030">
        <v>44652</v>
      </c>
      <c r="Q379" s="2030">
        <v>44655</v>
      </c>
      <c r="R379" s="2029" t="s">
        <v>1144</v>
      </c>
      <c r="S379" s="2029">
        <v>60</v>
      </c>
      <c r="T379" s="2029">
        <v>49405140</v>
      </c>
      <c r="U379" s="2024">
        <v>0.55000000000000004</v>
      </c>
      <c r="V379" s="2103" t="s">
        <v>4130</v>
      </c>
      <c r="W379" s="2029" t="s">
        <v>1103</v>
      </c>
      <c r="X379" s="2029"/>
      <c r="Y379" s="2029">
        <v>60</v>
      </c>
      <c r="Z379" s="2029" t="s">
        <v>3234</v>
      </c>
      <c r="AA379" s="2029" t="s">
        <v>1136</v>
      </c>
      <c r="AB379" s="2027">
        <v>1501</v>
      </c>
      <c r="AC379" s="2029" t="s">
        <v>1096</v>
      </c>
      <c r="AD379" s="2325" t="s">
        <v>1097</v>
      </c>
      <c r="AE379" s="2029"/>
      <c r="AF379" s="2026"/>
      <c r="AG379" s="2026" t="s">
        <v>1087</v>
      </c>
      <c r="AH379" s="2029"/>
      <c r="AI379" s="2047">
        <f>T379</f>
        <v>49405140</v>
      </c>
      <c r="AJ379" s="2076" cm="1">
        <f t="array" ref="AJ379">SUM(MID(0&amp;AI379,LARGE(INDEX(ISNUMBER(--MID(AI379,ROW($1:$127),1))*ROW($1:$127),),ROW($1:$127))+1,1)*10^ROW($1:$127)/10)</f>
        <v>49405140</v>
      </c>
      <c r="AK379" s="1953" t="str">
        <f>VLOOKUP($AJ379,'Item Master Data'!$A:$F,3,FALSE)</f>
        <v>Q.PEAK DUO BLK ML G10+</v>
      </c>
      <c r="AL379" s="1494">
        <f>VLOOKUP($AJ379,'Item Master Data'!$A:$F,6,FALSE)</f>
        <v>400</v>
      </c>
      <c r="AM379" s="1494">
        <f>F379/AN379</f>
        <v>130</v>
      </c>
      <c r="AN379" s="1494">
        <f>VLOOKUP(AJ379,'Item Master Data'!$A:$G,7,FALSE)</f>
        <v>32</v>
      </c>
      <c r="AO379" s="1494">
        <f>E379-AL379</f>
        <v>0</v>
      </c>
    </row>
    <row r="380" spans="1:48" s="1494" customFormat="1" ht="15" customHeight="1">
      <c r="A380" s="1550" t="s">
        <v>2534</v>
      </c>
      <c r="B380" s="2222" t="s">
        <v>4185</v>
      </c>
      <c r="C380" s="2252" t="s">
        <v>1166</v>
      </c>
      <c r="D380" s="2029" t="s">
        <v>2220</v>
      </c>
      <c r="E380" s="2031">
        <v>400</v>
      </c>
      <c r="F380" s="2032">
        <v>832</v>
      </c>
      <c r="G380" s="1833"/>
      <c r="H380" s="1831"/>
      <c r="I380" s="1837"/>
      <c r="J380" s="2104"/>
      <c r="K380" s="2104"/>
      <c r="L380" s="2105">
        <f>H380</f>
        <v>0</v>
      </c>
      <c r="M380" s="2110">
        <f>SUM(I380:L380)</f>
        <v>0</v>
      </c>
      <c r="N380" s="2030"/>
      <c r="O380" s="2030"/>
      <c r="P380" s="2030"/>
      <c r="Q380" s="2030"/>
      <c r="R380" s="2029" t="s">
        <v>1144</v>
      </c>
      <c r="S380" s="2029">
        <v>60</v>
      </c>
      <c r="T380" s="2029">
        <v>49403140</v>
      </c>
      <c r="U380" s="2024">
        <v>0.55000000000000004</v>
      </c>
      <c r="V380" s="2223" t="s">
        <v>4131</v>
      </c>
      <c r="W380" s="2029" t="s">
        <v>1103</v>
      </c>
      <c r="X380" s="2028"/>
      <c r="Y380" s="2029">
        <v>60</v>
      </c>
      <c r="Z380" s="2029" t="s">
        <v>3234</v>
      </c>
      <c r="AA380" s="2029" t="s">
        <v>1136</v>
      </c>
      <c r="AB380" s="2027">
        <v>1501</v>
      </c>
      <c r="AC380" s="2029" t="s">
        <v>1096</v>
      </c>
      <c r="AD380" s="1937" t="s">
        <v>3662</v>
      </c>
      <c r="AE380" s="2029"/>
      <c r="AF380" s="2029"/>
      <c r="AG380" s="2029" t="s">
        <v>1087</v>
      </c>
      <c r="AH380" s="1951" t="s">
        <v>2469</v>
      </c>
      <c r="AI380" s="2047">
        <f>T380</f>
        <v>49403140</v>
      </c>
      <c r="AJ380" s="2076" cm="1">
        <f t="array" ref="AJ380">SUM(MID(0&amp;AI380,LARGE(INDEX(ISNUMBER(--MID(AI380,ROW($1:$127),1))*ROW($1:$127),),ROW($1:$127))+1,1)*10^ROW($1:$127)/10)</f>
        <v>49403140</v>
      </c>
      <c r="AK380" s="1953" t="str">
        <f>VLOOKUP($AJ380,'Item Master Data'!$A:$F,3,FALSE)</f>
        <v>Q.PEAK DUO BLK ML G10+</v>
      </c>
      <c r="AL380" s="1494">
        <f>VLOOKUP($AJ380,'Item Master Data'!$A:$F,6,FALSE)</f>
        <v>400</v>
      </c>
      <c r="AM380" s="1494">
        <f>F380/AN380</f>
        <v>26</v>
      </c>
      <c r="AN380" s="1494">
        <f>VLOOKUP(AJ380,'Item Master Data'!$A:$G,7,FALSE)</f>
        <v>32</v>
      </c>
      <c r="AO380" s="1494">
        <f>E380-AL380</f>
        <v>0</v>
      </c>
      <c r="AQ380" s="1494">
        <v>44566</v>
      </c>
      <c r="AR380" s="1494">
        <v>2496</v>
      </c>
      <c r="AS380" s="1494">
        <v>44568</v>
      </c>
      <c r="AT380" s="1494">
        <v>1664</v>
      </c>
      <c r="AU380" s="1494">
        <v>44571</v>
      </c>
      <c r="AV380" s="1494">
        <v>832</v>
      </c>
    </row>
    <row r="381" spans="1:48" s="1494" customFormat="1" ht="15" customHeight="1">
      <c r="A381" s="1550" t="s">
        <v>2534</v>
      </c>
      <c r="B381" s="2222" t="s">
        <v>4186</v>
      </c>
      <c r="C381" s="2222" t="s">
        <v>1169</v>
      </c>
      <c r="D381" s="2029" t="s">
        <v>2503</v>
      </c>
      <c r="E381" s="2031">
        <v>360</v>
      </c>
      <c r="F381" s="2254">
        <v>896</v>
      </c>
      <c r="G381" s="1833"/>
      <c r="H381" s="1831"/>
      <c r="I381" s="1837"/>
      <c r="J381" s="2104"/>
      <c r="K381" s="2104"/>
      <c r="L381" s="2105">
        <f>H381</f>
        <v>0</v>
      </c>
      <c r="M381" s="2110">
        <f>SUM(I381:L381)</f>
        <v>0</v>
      </c>
      <c r="N381" s="2030"/>
      <c r="O381" s="2030" t="s">
        <v>2257</v>
      </c>
      <c r="P381" s="2030"/>
      <c r="Q381" s="2030"/>
      <c r="R381" s="2029" t="s">
        <v>1144</v>
      </c>
      <c r="S381" s="2029">
        <v>60</v>
      </c>
      <c r="T381" s="2029">
        <v>49201132</v>
      </c>
      <c r="U381" s="2024">
        <v>0.53</v>
      </c>
      <c r="V381" s="2103" t="s">
        <v>4132</v>
      </c>
      <c r="W381" s="2029" t="s">
        <v>1103</v>
      </c>
      <c r="X381" s="2029"/>
      <c r="Y381" s="2029">
        <v>60</v>
      </c>
      <c r="Z381" s="2029" t="s">
        <v>4240</v>
      </c>
      <c r="AA381" s="2029" t="s">
        <v>1170</v>
      </c>
      <c r="AB381" s="2027" t="s">
        <v>3345</v>
      </c>
      <c r="AC381" s="2029" t="s">
        <v>1096</v>
      </c>
      <c r="AD381" s="2029" t="s">
        <v>1113</v>
      </c>
      <c r="AE381" s="2029"/>
      <c r="AF381" s="2026" t="s">
        <v>1098</v>
      </c>
      <c r="AG381" s="2026" t="s">
        <v>1087</v>
      </c>
      <c r="AH381" s="1951" t="s">
        <v>2469</v>
      </c>
      <c r="AI381" s="2047">
        <f>T381</f>
        <v>49201132</v>
      </c>
      <c r="AJ381" s="2076" cm="1">
        <f t="array" ref="AJ381">SUM(MID(0&amp;AI381,LARGE(INDEX(ISNUMBER(--MID(AI381,ROW($1:$127),1))*ROW($1:$127),),ROW($1:$127))+1,1)*10^ROW($1:$127)/10)</f>
        <v>49201132</v>
      </c>
      <c r="AK381" s="1953" t="str">
        <f>VLOOKUP($AJ381,'Item Master Data'!$A:$F,3,FALSE)</f>
        <v>Q.PEAK DUO BLK G10+</v>
      </c>
      <c r="AL381" s="1494">
        <f>VLOOKUP($AJ381,'Item Master Data'!$A:$F,6,FALSE)</f>
        <v>360</v>
      </c>
      <c r="AM381" s="1494">
        <f>F381/AN381</f>
        <v>28</v>
      </c>
      <c r="AN381" s="1494">
        <f>VLOOKUP(AJ381,'Item Master Data'!$A:$G,7,FALSE)</f>
        <v>32</v>
      </c>
      <c r="AO381" s="1494">
        <f>E381-AL381</f>
        <v>0</v>
      </c>
      <c r="AQ381" s="1494">
        <v>44566</v>
      </c>
      <c r="AR381" s="1494">
        <v>2496</v>
      </c>
      <c r="AS381" s="1494">
        <v>44568</v>
      </c>
      <c r="AT381" s="1494">
        <v>1664</v>
      </c>
      <c r="AU381" s="1494">
        <v>44571</v>
      </c>
      <c r="AV381" s="1494">
        <v>832</v>
      </c>
    </row>
    <row r="382" spans="1:48" s="1494" customFormat="1" ht="15" customHeight="1">
      <c r="A382" s="1550" t="s">
        <v>2534</v>
      </c>
      <c r="B382" s="2222" t="s">
        <v>4187</v>
      </c>
      <c r="C382" s="2222" t="s">
        <v>1169</v>
      </c>
      <c r="D382" s="2029" t="s">
        <v>2220</v>
      </c>
      <c r="E382" s="2031">
        <v>400</v>
      </c>
      <c r="F382" s="2032">
        <v>768</v>
      </c>
      <c r="G382" s="1833">
        <f>F382*E382</f>
        <v>307200</v>
      </c>
      <c r="H382" s="1831">
        <f>E382*F382/1000000</f>
        <v>0.30719999999999997</v>
      </c>
      <c r="I382" s="1837"/>
      <c r="J382" s="2104"/>
      <c r="K382" s="2104"/>
      <c r="L382" s="2105">
        <f>H382</f>
        <v>0.30719999999999997</v>
      </c>
      <c r="M382" s="2110">
        <f>SUM(I382:L382)</f>
        <v>0.30719999999999997</v>
      </c>
      <c r="N382" s="2113" t="s">
        <v>3419</v>
      </c>
      <c r="O382" s="2021">
        <v>44670</v>
      </c>
      <c r="P382" s="2030"/>
      <c r="Q382" s="2030"/>
      <c r="R382" s="2029" t="s">
        <v>1144</v>
      </c>
      <c r="S382" s="2029">
        <v>60</v>
      </c>
      <c r="T382" s="2029">
        <v>49405140</v>
      </c>
      <c r="U382" s="2024">
        <v>0.52</v>
      </c>
      <c r="V382" s="2103" t="s">
        <v>4133</v>
      </c>
      <c r="W382" s="2029" t="s">
        <v>1103</v>
      </c>
      <c r="X382" s="2029"/>
      <c r="Y382" s="2029">
        <v>60</v>
      </c>
      <c r="Z382" s="2029" t="s">
        <v>1171</v>
      </c>
      <c r="AA382" s="2029" t="s">
        <v>1170</v>
      </c>
      <c r="AB382" s="2027">
        <v>6492</v>
      </c>
      <c r="AC382" s="2029" t="s">
        <v>1096</v>
      </c>
      <c r="AD382" s="1937" t="s">
        <v>3662</v>
      </c>
      <c r="AE382" s="2029"/>
      <c r="AF382" s="2026"/>
      <c r="AG382" s="2026" t="s">
        <v>1087</v>
      </c>
      <c r="AH382" s="1951" t="s">
        <v>2469</v>
      </c>
      <c r="AI382" s="2047">
        <f>T382</f>
        <v>49405140</v>
      </c>
      <c r="AJ382" s="2076" cm="1">
        <f t="array" ref="AJ382">SUM(MID(0&amp;AI382,LARGE(INDEX(ISNUMBER(--MID(AI382,ROW($1:$127),1))*ROW($1:$127),),ROW($1:$127))+1,1)*10^ROW($1:$127)/10)</f>
        <v>49405140</v>
      </c>
      <c r="AK382" s="1953" t="str">
        <f>VLOOKUP($AJ382,'Item Master Data'!$A:$F,3,FALSE)</f>
        <v>Q.PEAK DUO BLK ML G10+</v>
      </c>
      <c r="AL382" s="1494">
        <f>VLOOKUP($AJ382,'Item Master Data'!$A:$F,6,FALSE)</f>
        <v>400</v>
      </c>
      <c r="AM382" s="1494">
        <f>F382/AN382</f>
        <v>24</v>
      </c>
      <c r="AN382" s="1494">
        <f>VLOOKUP(AJ382,'Item Master Data'!$A:$G,7,FALSE)</f>
        <v>32</v>
      </c>
      <c r="AO382" s="1494">
        <f>E382-AL382</f>
        <v>0</v>
      </c>
      <c r="AQ382" s="1494">
        <v>44566</v>
      </c>
      <c r="AR382" s="1494">
        <v>2496</v>
      </c>
      <c r="AS382" s="1494">
        <v>44568</v>
      </c>
      <c r="AT382" s="1494">
        <v>1664</v>
      </c>
      <c r="AU382" s="1494">
        <v>44571</v>
      </c>
      <c r="AV382" s="1494">
        <v>832</v>
      </c>
    </row>
    <row r="383" spans="1:48" s="1494" customFormat="1" ht="15" customHeight="1">
      <c r="A383" s="1550" t="s">
        <v>2534</v>
      </c>
      <c r="B383" s="2222" t="s">
        <v>4188</v>
      </c>
      <c r="C383" s="2222" t="s">
        <v>2302</v>
      </c>
      <c r="D383" s="2029" t="s">
        <v>2220</v>
      </c>
      <c r="E383" s="2031">
        <v>400</v>
      </c>
      <c r="F383" s="2032">
        <v>768</v>
      </c>
      <c r="G383" s="1833"/>
      <c r="H383" s="1831"/>
      <c r="I383" s="1837"/>
      <c r="J383" s="2104"/>
      <c r="K383" s="2104"/>
      <c r="L383" s="2105">
        <f>H383</f>
        <v>0</v>
      </c>
      <c r="M383" s="2110">
        <f>SUM(I383:L383)</f>
        <v>0</v>
      </c>
      <c r="N383" s="2030"/>
      <c r="O383" s="2030"/>
      <c r="P383" s="2030"/>
      <c r="Q383" s="2030"/>
      <c r="R383" s="2029" t="s">
        <v>1144</v>
      </c>
      <c r="S383" s="2029">
        <v>60</v>
      </c>
      <c r="T383" s="2029">
        <v>49401140</v>
      </c>
      <c r="U383" s="2024">
        <v>0.55000000000000004</v>
      </c>
      <c r="V383" s="2103"/>
      <c r="W383" s="2029" t="s">
        <v>1103</v>
      </c>
      <c r="X383" s="2029"/>
      <c r="Y383" s="2029">
        <v>60</v>
      </c>
      <c r="Z383" s="2029" t="s">
        <v>2304</v>
      </c>
      <c r="AA383" s="2029" t="s">
        <v>2305</v>
      </c>
      <c r="AB383" s="2027" t="s">
        <v>2306</v>
      </c>
      <c r="AC383" s="2029" t="s">
        <v>1096</v>
      </c>
      <c r="AD383" s="1937" t="s">
        <v>3662</v>
      </c>
      <c r="AE383" s="2029"/>
      <c r="AF383" s="2026"/>
      <c r="AG383" s="2026" t="s">
        <v>1087</v>
      </c>
      <c r="AH383" s="1951" t="s">
        <v>2469</v>
      </c>
      <c r="AI383" s="2047">
        <f>T383</f>
        <v>49401140</v>
      </c>
      <c r="AJ383" s="2076" cm="1">
        <f t="array" ref="AJ383">SUM(MID(0&amp;AI383,LARGE(INDEX(ISNUMBER(--MID(AI383,ROW($1:$127),1))*ROW($1:$127),),ROW($1:$127))+1,1)*10^ROW($1:$127)/10)</f>
        <v>49401140</v>
      </c>
      <c r="AK383" s="1953" t="str">
        <f>VLOOKUP($AJ383,'Item Master Data'!$A:$F,3,FALSE)</f>
        <v>Q.PEAK DUO BLK ML G10.a+</v>
      </c>
      <c r="AL383" s="1494">
        <f>VLOOKUP($AJ383,'Item Master Data'!$A:$F,6,FALSE)</f>
        <v>400</v>
      </c>
      <c r="AM383" s="1494">
        <f>F383/AN383</f>
        <v>24</v>
      </c>
      <c r="AN383" s="1494">
        <f>VLOOKUP(AJ383,'Item Master Data'!$A:$G,7,FALSE)</f>
        <v>32</v>
      </c>
      <c r="AO383" s="1494">
        <f>E383-AL383</f>
        <v>0</v>
      </c>
      <c r="AQ383" s="1494">
        <v>44566</v>
      </c>
      <c r="AR383" s="1494">
        <v>2496</v>
      </c>
      <c r="AS383" s="1494">
        <v>44568</v>
      </c>
      <c r="AT383" s="1494">
        <v>1664</v>
      </c>
      <c r="AU383" s="1494">
        <v>44571</v>
      </c>
      <c r="AV383" s="1494">
        <v>832</v>
      </c>
    </row>
    <row r="384" spans="1:48" s="1494" customFormat="1" ht="15" customHeight="1">
      <c r="A384" s="1550" t="s">
        <v>2534</v>
      </c>
      <c r="B384" s="2222" t="s">
        <v>4189</v>
      </c>
      <c r="C384" s="2222" t="s">
        <v>4039</v>
      </c>
      <c r="D384" s="2029" t="s">
        <v>2503</v>
      </c>
      <c r="E384" s="2031">
        <v>360</v>
      </c>
      <c r="F384" s="2032">
        <v>2496</v>
      </c>
      <c r="G384" s="1833"/>
      <c r="H384" s="1831"/>
      <c r="I384" s="1837"/>
      <c r="J384" s="2104"/>
      <c r="K384" s="2104"/>
      <c r="L384" s="2105">
        <f>H384</f>
        <v>0</v>
      </c>
      <c r="M384" s="2110">
        <f>SUM(I384:L384)</f>
        <v>0</v>
      </c>
      <c r="N384" s="2030"/>
      <c r="O384" s="2030"/>
      <c r="P384" s="2030"/>
      <c r="Q384" s="2030"/>
      <c r="R384" s="2029" t="s">
        <v>1144</v>
      </c>
      <c r="S384" s="2029">
        <v>60</v>
      </c>
      <c r="T384" s="2029">
        <v>49201132</v>
      </c>
      <c r="U384" s="2024">
        <v>0.53</v>
      </c>
      <c r="V384" s="2103"/>
      <c r="W384" s="2029" t="s">
        <v>1103</v>
      </c>
      <c r="X384" s="2029"/>
      <c r="Y384" s="2029">
        <v>60</v>
      </c>
      <c r="Z384" s="2029" t="s">
        <v>2532</v>
      </c>
      <c r="AA384" s="2029" t="s">
        <v>1175</v>
      </c>
      <c r="AB384" s="2027">
        <v>21046</v>
      </c>
      <c r="AC384" s="2029" t="s">
        <v>1096</v>
      </c>
      <c r="AD384" s="1937" t="s">
        <v>3662</v>
      </c>
      <c r="AE384" s="2029"/>
      <c r="AF384" s="2026"/>
      <c r="AG384" s="2026"/>
      <c r="AH384" s="1951" t="s">
        <v>2469</v>
      </c>
      <c r="AI384" s="2047">
        <f>T384</f>
        <v>49201132</v>
      </c>
      <c r="AJ384" s="2076" cm="1">
        <f t="array" ref="AJ384">SUM(MID(0&amp;AI384,LARGE(INDEX(ISNUMBER(--MID(AI384,ROW($1:$127),1))*ROW($1:$127),),ROW($1:$127))+1,1)*10^ROW($1:$127)/10)</f>
        <v>49201132</v>
      </c>
      <c r="AK384" s="1953" t="str">
        <f>VLOOKUP($AJ384,'Item Master Data'!$A:$F,3,FALSE)</f>
        <v>Q.PEAK DUO BLK G10+</v>
      </c>
      <c r="AL384" s="1494">
        <f>VLOOKUP($AJ384,'Item Master Data'!$A:$F,6,FALSE)</f>
        <v>360</v>
      </c>
      <c r="AM384" s="1494">
        <f>F384/AN384</f>
        <v>78</v>
      </c>
      <c r="AN384" s="1494">
        <f>VLOOKUP(AJ384,'Item Master Data'!$A:$G,7,FALSE)</f>
        <v>32</v>
      </c>
      <c r="AO384" s="1494">
        <f>E384-AL384</f>
        <v>0</v>
      </c>
      <c r="AQ384" s="1494">
        <v>44566</v>
      </c>
      <c r="AR384" s="1494">
        <v>2496</v>
      </c>
      <c r="AS384" s="1494">
        <v>44568</v>
      </c>
      <c r="AT384" s="1494">
        <v>1664</v>
      </c>
      <c r="AU384" s="1494">
        <v>44571</v>
      </c>
      <c r="AV384" s="1494">
        <v>832</v>
      </c>
    </row>
    <row r="385" spans="1:48" s="1494" customFormat="1" ht="15" customHeight="1">
      <c r="A385" s="1550" t="s">
        <v>2534</v>
      </c>
      <c r="B385" s="2222" t="s">
        <v>4190</v>
      </c>
      <c r="C385" s="2222" t="s">
        <v>4039</v>
      </c>
      <c r="D385" s="2029" t="s">
        <v>2220</v>
      </c>
      <c r="E385" s="2031">
        <v>400</v>
      </c>
      <c r="F385" s="2032">
        <v>768</v>
      </c>
      <c r="G385" s="1833">
        <f>F385*E385</f>
        <v>307200</v>
      </c>
      <c r="H385" s="1831">
        <f>E385*F385/1000000</f>
        <v>0.30719999999999997</v>
      </c>
      <c r="I385" s="1837"/>
      <c r="J385" s="2104"/>
      <c r="K385" s="2104">
        <f>H385</f>
        <v>0.30719999999999997</v>
      </c>
      <c r="L385" s="2105"/>
      <c r="M385" s="2110">
        <f>SUM(I385:L385)</f>
        <v>0.30719999999999997</v>
      </c>
      <c r="N385" s="2112" t="s">
        <v>3376</v>
      </c>
      <c r="O385" s="2030">
        <v>44628</v>
      </c>
      <c r="P385" s="2030"/>
      <c r="Q385" s="2030"/>
      <c r="R385" s="2029" t="s">
        <v>1144</v>
      </c>
      <c r="S385" s="2029">
        <v>60</v>
      </c>
      <c r="T385" s="2029">
        <v>49401140</v>
      </c>
      <c r="U385" s="2024">
        <v>0.55000000000000004</v>
      </c>
      <c r="V385" s="2103" t="s">
        <v>4134</v>
      </c>
      <c r="W385" s="2029" t="s">
        <v>1103</v>
      </c>
      <c r="X385" s="2029"/>
      <c r="Y385" s="2029">
        <v>60</v>
      </c>
      <c r="Z385" s="2029" t="s">
        <v>2532</v>
      </c>
      <c r="AA385" s="2029" t="s">
        <v>1175</v>
      </c>
      <c r="AB385" s="2027">
        <v>21046</v>
      </c>
      <c r="AC385" s="2029" t="s">
        <v>1096</v>
      </c>
      <c r="AD385" s="1937" t="s">
        <v>3662</v>
      </c>
      <c r="AE385" s="2029"/>
      <c r="AF385" s="2026"/>
      <c r="AG385" s="2026"/>
      <c r="AH385" s="1951" t="s">
        <v>2469</v>
      </c>
      <c r="AI385" s="2047">
        <f>T385</f>
        <v>49401140</v>
      </c>
      <c r="AJ385" s="2076" cm="1">
        <f t="array" ref="AJ385">SUM(MID(0&amp;AI385,LARGE(INDEX(ISNUMBER(--MID(AI385,ROW($1:$127),1))*ROW($1:$127),),ROW($1:$127))+1,1)*10^ROW($1:$127)/10)</f>
        <v>49401140</v>
      </c>
      <c r="AK385" s="1953" t="str">
        <f>VLOOKUP($AJ385,'Item Master Data'!$A:$F,3,FALSE)</f>
        <v>Q.PEAK DUO BLK ML G10.a+</v>
      </c>
      <c r="AL385" s="1494">
        <f>VLOOKUP($AJ385,'Item Master Data'!$A:$F,6,FALSE)</f>
        <v>400</v>
      </c>
      <c r="AM385" s="1494">
        <f>F385/AN385</f>
        <v>24</v>
      </c>
      <c r="AN385" s="1494">
        <f>VLOOKUP(AJ385,'Item Master Data'!$A:$G,7,FALSE)</f>
        <v>32</v>
      </c>
      <c r="AO385" s="1494">
        <f>E385-AL385</f>
        <v>0</v>
      </c>
      <c r="AQ385" s="1494">
        <v>44566</v>
      </c>
      <c r="AR385" s="1494">
        <v>2496</v>
      </c>
      <c r="AS385" s="1494">
        <v>44568</v>
      </c>
      <c r="AT385" s="1494">
        <v>1664</v>
      </c>
      <c r="AU385" s="1494">
        <v>44571</v>
      </c>
      <c r="AV385" s="1494">
        <v>832</v>
      </c>
    </row>
    <row r="386" spans="1:48" s="1494" customFormat="1" ht="15" customHeight="1">
      <c r="A386" s="1872" t="s">
        <v>2534</v>
      </c>
      <c r="B386" s="2222" t="s">
        <v>4191</v>
      </c>
      <c r="C386" s="2222" t="s">
        <v>4039</v>
      </c>
      <c r="D386" s="2029" t="s">
        <v>2220</v>
      </c>
      <c r="E386" s="2031">
        <v>400</v>
      </c>
      <c r="F386" s="2032">
        <v>1536</v>
      </c>
      <c r="G386" s="1833"/>
      <c r="H386" s="1831"/>
      <c r="I386" s="1837"/>
      <c r="J386" s="2104"/>
      <c r="K386" s="2104"/>
      <c r="L386" s="2105">
        <f>H386</f>
        <v>0</v>
      </c>
      <c r="M386" s="1832">
        <f>SUM(I386:L386)</f>
        <v>0</v>
      </c>
      <c r="N386" s="2030"/>
      <c r="O386" s="2030"/>
      <c r="P386" s="2030"/>
      <c r="Q386" s="2030"/>
      <c r="R386" s="2029" t="s">
        <v>1144</v>
      </c>
      <c r="S386" s="2029">
        <v>60</v>
      </c>
      <c r="T386" s="2029">
        <v>49401140</v>
      </c>
      <c r="U386" s="2024">
        <v>0.46500000000000002</v>
      </c>
      <c r="V386" s="2103" t="s">
        <v>4133</v>
      </c>
      <c r="W386" s="2029" t="s">
        <v>1103</v>
      </c>
      <c r="X386" s="2029"/>
      <c r="Y386" s="2029">
        <v>60</v>
      </c>
      <c r="Z386" s="2029" t="s">
        <v>2532</v>
      </c>
      <c r="AA386" s="2029" t="s">
        <v>1175</v>
      </c>
      <c r="AB386" s="2027">
        <v>21046</v>
      </c>
      <c r="AC386" s="2029" t="s">
        <v>1096</v>
      </c>
      <c r="AD386" s="1937" t="s">
        <v>3662</v>
      </c>
      <c r="AE386" s="2029"/>
      <c r="AF386" s="2026"/>
      <c r="AG386" s="2026"/>
      <c r="AH386" s="2029"/>
      <c r="AI386" s="2047">
        <f>T386</f>
        <v>49401140</v>
      </c>
      <c r="AJ386" s="2076" cm="1">
        <f t="array" ref="AJ386">SUM(MID(0&amp;AI386,LARGE(INDEX(ISNUMBER(--MID(AI386,ROW($1:$127),1))*ROW($1:$127),),ROW($1:$127))+1,1)*10^ROW($1:$127)/10)</f>
        <v>49401140</v>
      </c>
      <c r="AK386" s="1953" t="str">
        <f>VLOOKUP($AJ386,'Item Master Data'!$A:$F,3,FALSE)</f>
        <v>Q.PEAK DUO BLK ML G10.a+</v>
      </c>
      <c r="AL386" s="1494">
        <f>VLOOKUP($AJ386,'Item Master Data'!$A:$F,6,FALSE)</f>
        <v>400</v>
      </c>
      <c r="AM386" s="1494">
        <f>F386/AN386</f>
        <v>48</v>
      </c>
      <c r="AN386" s="1494">
        <f>VLOOKUP(AJ386,'Item Master Data'!$A:$G,7,FALSE)</f>
        <v>32</v>
      </c>
      <c r="AO386" s="1494">
        <f>E386-AL386</f>
        <v>0</v>
      </c>
      <c r="AQ386" s="1494">
        <v>44568</v>
      </c>
      <c r="AR386" s="1494">
        <v>896</v>
      </c>
    </row>
    <row r="387" spans="1:48" s="1494" customFormat="1" ht="15" customHeight="1">
      <c r="A387" s="1872" t="s">
        <v>2534</v>
      </c>
      <c r="B387" s="2222" t="s">
        <v>4192</v>
      </c>
      <c r="C387" s="2222" t="s">
        <v>4039</v>
      </c>
      <c r="D387" s="2029" t="s">
        <v>2503</v>
      </c>
      <c r="E387" s="2031">
        <v>360</v>
      </c>
      <c r="F387" s="2032">
        <v>1664</v>
      </c>
      <c r="G387" s="1833"/>
      <c r="H387" s="1831"/>
      <c r="I387" s="1837"/>
      <c r="J387" s="2104"/>
      <c r="K387" s="2104"/>
      <c r="L387" s="2105">
        <f>H387</f>
        <v>0</v>
      </c>
      <c r="M387" s="1832">
        <f>SUM(I387:L387)</f>
        <v>0</v>
      </c>
      <c r="N387" s="2030"/>
      <c r="O387" s="2030"/>
      <c r="P387" s="2030"/>
      <c r="Q387" s="2030"/>
      <c r="R387" s="2029" t="s">
        <v>1144</v>
      </c>
      <c r="S387" s="2029">
        <v>60</v>
      </c>
      <c r="T387" s="2029">
        <v>49201132</v>
      </c>
      <c r="U387" s="2024">
        <v>0.53</v>
      </c>
      <c r="V387" s="2103"/>
      <c r="W387" s="2029" t="s">
        <v>1103</v>
      </c>
      <c r="X387" s="2029"/>
      <c r="Y387" s="2029">
        <v>60</v>
      </c>
      <c r="Z387" s="2029" t="s">
        <v>2532</v>
      </c>
      <c r="AA387" s="2029" t="s">
        <v>1175</v>
      </c>
      <c r="AB387" s="2027">
        <v>21046</v>
      </c>
      <c r="AC387" s="2029" t="s">
        <v>1096</v>
      </c>
      <c r="AD387" s="1937" t="s">
        <v>3662</v>
      </c>
      <c r="AE387" s="2029"/>
      <c r="AF387" s="2026"/>
      <c r="AG387" s="2026"/>
      <c r="AH387" s="2029"/>
      <c r="AI387" s="2047">
        <f>T387</f>
        <v>49201132</v>
      </c>
      <c r="AJ387" s="2076" cm="1">
        <f t="array" ref="AJ387">SUM(MID(0&amp;AI387,LARGE(INDEX(ISNUMBER(--MID(AI387,ROW($1:$127),1))*ROW($1:$127),),ROW($1:$127))+1,1)*10^ROW($1:$127)/10)</f>
        <v>49201132</v>
      </c>
      <c r="AK387" s="1953" t="str">
        <f>VLOOKUP($AJ387,'Item Master Data'!$A:$F,3,FALSE)</f>
        <v>Q.PEAK DUO BLK G10+</v>
      </c>
      <c r="AL387" s="1494">
        <f>VLOOKUP($AJ387,'Item Master Data'!$A:$F,6,FALSE)</f>
        <v>360</v>
      </c>
      <c r="AM387" s="1494">
        <f>F387/AN387</f>
        <v>52</v>
      </c>
      <c r="AN387" s="1494">
        <f>VLOOKUP(AJ387,'Item Master Data'!$A:$G,7,FALSE)</f>
        <v>32</v>
      </c>
      <c r="AO387" s="1494">
        <f>E387-AL387</f>
        <v>0</v>
      </c>
      <c r="AQ387" s="1494">
        <v>44568</v>
      </c>
      <c r="AR387" s="1494">
        <v>896</v>
      </c>
    </row>
    <row r="388" spans="1:48" s="1494" customFormat="1" ht="15" customHeight="1">
      <c r="A388" s="1872" t="s">
        <v>2534</v>
      </c>
      <c r="B388" s="2222" t="s">
        <v>3350</v>
      </c>
      <c r="C388" s="2222" t="s">
        <v>1176</v>
      </c>
      <c r="D388" s="2029" t="s">
        <v>2503</v>
      </c>
      <c r="E388" s="2031">
        <v>360</v>
      </c>
      <c r="F388" s="2032">
        <v>3328</v>
      </c>
      <c r="G388" s="1833"/>
      <c r="H388" s="1831"/>
      <c r="I388" s="1837"/>
      <c r="J388" s="2104"/>
      <c r="K388" s="2104"/>
      <c r="L388" s="2105">
        <f>H388</f>
        <v>0</v>
      </c>
      <c r="M388" s="1832">
        <f>SUM(I388:L388)</f>
        <v>0</v>
      </c>
      <c r="N388" s="2030"/>
      <c r="O388" s="2030"/>
      <c r="P388" s="2030"/>
      <c r="Q388" s="2030"/>
      <c r="R388" s="2029" t="s">
        <v>1144</v>
      </c>
      <c r="S388" s="2029">
        <v>60</v>
      </c>
      <c r="T388" s="2029">
        <v>49201132</v>
      </c>
      <c r="U388" s="2024">
        <v>0.53</v>
      </c>
      <c r="V388" s="2103" t="s">
        <v>4135</v>
      </c>
      <c r="W388" s="2029" t="s">
        <v>1103</v>
      </c>
      <c r="X388" s="2029"/>
      <c r="Y388" s="2029">
        <v>60</v>
      </c>
      <c r="Z388" s="2029" t="s">
        <v>1125</v>
      </c>
      <c r="AA388" s="2029" t="s">
        <v>1113</v>
      </c>
      <c r="AB388" s="2027">
        <v>8110</v>
      </c>
      <c r="AC388" s="2029" t="s">
        <v>1096</v>
      </c>
      <c r="AD388" s="1937" t="s">
        <v>3662</v>
      </c>
      <c r="AE388" s="2029"/>
      <c r="AF388" s="2026"/>
      <c r="AG388" s="2026"/>
      <c r="AH388" s="2029"/>
      <c r="AI388" s="2047">
        <f>T388</f>
        <v>49201132</v>
      </c>
      <c r="AJ388" s="2076" cm="1">
        <f t="array" ref="AJ388">SUM(MID(0&amp;AI388,LARGE(INDEX(ISNUMBER(--MID(AI388,ROW($1:$127),1))*ROW($1:$127),),ROW($1:$127))+1,1)*10^ROW($1:$127)/10)</f>
        <v>49201132</v>
      </c>
      <c r="AK388" s="1953" t="str">
        <f>VLOOKUP($AJ388,'Item Master Data'!$A:$F,3,FALSE)</f>
        <v>Q.PEAK DUO BLK G10+</v>
      </c>
      <c r="AL388" s="1494">
        <f>VLOOKUP($AJ388,'Item Master Data'!$A:$F,6,FALSE)</f>
        <v>360</v>
      </c>
      <c r="AM388" s="1494">
        <f>F388/AN388</f>
        <v>104</v>
      </c>
      <c r="AN388" s="1494">
        <f>VLOOKUP(AJ388,'Item Master Data'!$A:$G,7,FALSE)</f>
        <v>32</v>
      </c>
      <c r="AO388" s="1494">
        <f>E388-AL388</f>
        <v>0</v>
      </c>
    </row>
    <row r="389" spans="1:48" s="1494" customFormat="1" ht="15" customHeight="1">
      <c r="A389" s="1872" t="s">
        <v>2534</v>
      </c>
      <c r="B389" s="2222" t="s">
        <v>4193</v>
      </c>
      <c r="C389" s="2222" t="s">
        <v>1176</v>
      </c>
      <c r="D389" s="2029" t="s">
        <v>2503</v>
      </c>
      <c r="E389" s="2031">
        <v>360</v>
      </c>
      <c r="F389" s="2032">
        <v>3328</v>
      </c>
      <c r="G389" s="1833"/>
      <c r="H389" s="1831"/>
      <c r="I389" s="1837"/>
      <c r="J389" s="2104"/>
      <c r="K389" s="2104"/>
      <c r="L389" s="2105">
        <f>H389</f>
        <v>0</v>
      </c>
      <c r="M389" s="1832">
        <f>SUM(I389:L389)</f>
        <v>0</v>
      </c>
      <c r="N389" s="2030"/>
      <c r="O389" s="2030"/>
      <c r="P389" s="2030"/>
      <c r="Q389" s="2030"/>
      <c r="R389" s="2029" t="s">
        <v>1144</v>
      </c>
      <c r="S389" s="2029">
        <v>60</v>
      </c>
      <c r="T389" s="2029">
        <v>49203132</v>
      </c>
      <c r="U389" s="2024">
        <v>0.53</v>
      </c>
      <c r="V389" s="2103"/>
      <c r="W389" s="2029" t="s">
        <v>1103</v>
      </c>
      <c r="X389" s="2029"/>
      <c r="Y389" s="2029">
        <v>60</v>
      </c>
      <c r="Z389" s="2029" t="s">
        <v>1125</v>
      </c>
      <c r="AA389" s="2029" t="s">
        <v>1113</v>
      </c>
      <c r="AB389" s="2027">
        <v>8110</v>
      </c>
      <c r="AC389" s="2029" t="s">
        <v>1096</v>
      </c>
      <c r="AD389" s="1937" t="s">
        <v>3662</v>
      </c>
      <c r="AE389" s="2029"/>
      <c r="AF389" s="2026"/>
      <c r="AG389" s="2026"/>
      <c r="AH389" s="2029"/>
      <c r="AI389" s="2047">
        <f>T389</f>
        <v>49203132</v>
      </c>
      <c r="AJ389" s="2076" cm="1">
        <f t="array" ref="AJ389">SUM(MID(0&amp;AI389,LARGE(INDEX(ISNUMBER(--MID(AI389,ROW($1:$127),1))*ROW($1:$127),),ROW($1:$127))+1,1)*10^ROW($1:$127)/10)</f>
        <v>49203132</v>
      </c>
      <c r="AK389" s="1953" t="str">
        <f>VLOOKUP($AJ389,'Item Master Data'!$A:$F,3,FALSE)</f>
        <v>Q.PEAK DUO BLK G10+</v>
      </c>
      <c r="AL389" s="1494">
        <f>VLOOKUP($AJ389,'Item Master Data'!$A:$F,6,FALSE)</f>
        <v>360</v>
      </c>
      <c r="AM389" s="1494">
        <f>F389/AN389</f>
        <v>104</v>
      </c>
      <c r="AN389" s="1494">
        <f>VLOOKUP(AJ389,'Item Master Data'!$A:$G,7,FALSE)</f>
        <v>32</v>
      </c>
      <c r="AO389" s="1494">
        <f>E389-AL389</f>
        <v>0</v>
      </c>
    </row>
    <row r="390" spans="1:48" s="1494" customFormat="1" ht="15" customHeight="1">
      <c r="A390" s="1872" t="s">
        <v>2534</v>
      </c>
      <c r="B390" s="2222" t="s">
        <v>4194</v>
      </c>
      <c r="C390" s="2222" t="s">
        <v>1176</v>
      </c>
      <c r="D390" s="2029" t="s">
        <v>2503</v>
      </c>
      <c r="E390" s="2031">
        <v>360</v>
      </c>
      <c r="F390" s="2032">
        <v>832</v>
      </c>
      <c r="G390" s="1833"/>
      <c r="H390" s="1831"/>
      <c r="I390" s="1837"/>
      <c r="J390" s="2104"/>
      <c r="K390" s="2104"/>
      <c r="L390" s="2105">
        <f>H390</f>
        <v>0</v>
      </c>
      <c r="M390" s="1832">
        <f>SUM(I390:L390)</f>
        <v>0</v>
      </c>
      <c r="N390" s="2030"/>
      <c r="O390" s="2030"/>
      <c r="P390" s="2030"/>
      <c r="Q390" s="2030"/>
      <c r="R390" s="2029" t="s">
        <v>1144</v>
      </c>
      <c r="S390" s="2029">
        <v>60</v>
      </c>
      <c r="T390" s="2029">
        <v>49201132</v>
      </c>
      <c r="U390" s="2024">
        <v>0.53</v>
      </c>
      <c r="V390" s="2103"/>
      <c r="W390" s="2029" t="s">
        <v>1103</v>
      </c>
      <c r="X390" s="2029"/>
      <c r="Y390" s="2029">
        <v>60</v>
      </c>
      <c r="Z390" s="2029" t="s">
        <v>1125</v>
      </c>
      <c r="AA390" s="2029" t="s">
        <v>1113</v>
      </c>
      <c r="AB390" s="2027">
        <v>8110</v>
      </c>
      <c r="AC390" s="2029" t="s">
        <v>1096</v>
      </c>
      <c r="AD390" s="1937" t="s">
        <v>3662</v>
      </c>
      <c r="AE390" s="2029"/>
      <c r="AF390" s="2026"/>
      <c r="AG390" s="2026"/>
      <c r="AH390" s="2029"/>
      <c r="AI390" s="2047">
        <f>T390</f>
        <v>49201132</v>
      </c>
      <c r="AJ390" s="2076" cm="1">
        <f t="array" ref="AJ390">SUM(MID(0&amp;AI390,LARGE(INDEX(ISNUMBER(--MID(AI390,ROW($1:$127),1))*ROW($1:$127),),ROW($1:$127))+1,1)*10^ROW($1:$127)/10)</f>
        <v>49201132</v>
      </c>
      <c r="AK390" s="1953" t="str">
        <f>VLOOKUP($AJ390,'Item Master Data'!$A:$F,3,FALSE)</f>
        <v>Q.PEAK DUO BLK G10+</v>
      </c>
      <c r="AL390" s="1494">
        <f>VLOOKUP($AJ390,'Item Master Data'!$A:$F,6,FALSE)</f>
        <v>360</v>
      </c>
      <c r="AM390" s="1494">
        <f>F390/AN390</f>
        <v>26</v>
      </c>
      <c r="AN390" s="1494">
        <f>VLOOKUP(AJ390,'Item Master Data'!$A:$G,7,FALSE)</f>
        <v>32</v>
      </c>
      <c r="AO390" s="1494">
        <f>E390-AL390</f>
        <v>0</v>
      </c>
    </row>
    <row r="391" spans="1:48" s="1494" customFormat="1" ht="15" customHeight="1">
      <c r="A391" s="1872" t="s">
        <v>2534</v>
      </c>
      <c r="B391" s="2222" t="s">
        <v>4195</v>
      </c>
      <c r="C391" s="2222" t="s">
        <v>1176</v>
      </c>
      <c r="D391" s="2029" t="s">
        <v>2220</v>
      </c>
      <c r="E391" s="2031">
        <v>400</v>
      </c>
      <c r="F391" s="2032">
        <v>768</v>
      </c>
      <c r="G391" s="1833">
        <f>F391*E391</f>
        <v>307200</v>
      </c>
      <c r="H391" s="1831">
        <f>E391*F391/1000000</f>
        <v>0.30719999999999997</v>
      </c>
      <c r="I391" s="1837"/>
      <c r="J391" s="2104"/>
      <c r="K391" s="2104">
        <f>H391</f>
        <v>0.30719999999999997</v>
      </c>
      <c r="L391" s="2105"/>
      <c r="M391" s="1832">
        <f>SUM(I391:L391)</f>
        <v>0.30719999999999997</v>
      </c>
      <c r="N391" s="2112" t="s">
        <v>3376</v>
      </c>
      <c r="O391" s="2030">
        <v>44628</v>
      </c>
      <c r="P391" s="2030"/>
      <c r="Q391" s="2030"/>
      <c r="R391" s="2029" t="s">
        <v>1144</v>
      </c>
      <c r="S391" s="2029">
        <v>60</v>
      </c>
      <c r="T391" s="2029">
        <v>49403140</v>
      </c>
      <c r="U391" s="2024">
        <v>0.55000000000000004</v>
      </c>
      <c r="V391" s="2103" t="s">
        <v>4136</v>
      </c>
      <c r="W391" s="2029" t="s">
        <v>1103</v>
      </c>
      <c r="X391" s="2029"/>
      <c r="Y391" s="2029">
        <v>60</v>
      </c>
      <c r="Z391" s="2029" t="s">
        <v>1125</v>
      </c>
      <c r="AA391" s="2029" t="s">
        <v>1113</v>
      </c>
      <c r="AB391" s="2027">
        <v>8110</v>
      </c>
      <c r="AC391" s="2029" t="s">
        <v>1096</v>
      </c>
      <c r="AD391" s="1937" t="s">
        <v>3662</v>
      </c>
      <c r="AE391" s="2029"/>
      <c r="AF391" s="2026"/>
      <c r="AG391" s="2026" t="s">
        <v>1087</v>
      </c>
      <c r="AH391" s="2029"/>
      <c r="AI391" s="2047">
        <f>T391</f>
        <v>49403140</v>
      </c>
      <c r="AJ391" s="2076" cm="1">
        <f t="array" ref="AJ391">SUM(MID(0&amp;AI391,LARGE(INDEX(ISNUMBER(--MID(AI391,ROW($1:$127),1))*ROW($1:$127),),ROW($1:$127))+1,1)*10^ROW($1:$127)/10)</f>
        <v>49403140</v>
      </c>
      <c r="AK391" s="1953" t="str">
        <f>VLOOKUP($AJ391,'Item Master Data'!$A:$F,3,FALSE)</f>
        <v>Q.PEAK DUO BLK ML G10+</v>
      </c>
      <c r="AL391" s="1494">
        <f>VLOOKUP($AJ391,'Item Master Data'!$A:$F,6,FALSE)</f>
        <v>400</v>
      </c>
      <c r="AM391" s="1494">
        <f>F391/AN391</f>
        <v>24</v>
      </c>
      <c r="AN391" s="1494">
        <f>VLOOKUP(AJ391,'Item Master Data'!$A:$G,7,FALSE)</f>
        <v>32</v>
      </c>
      <c r="AO391" s="1494">
        <f>E391-AL391</f>
        <v>0</v>
      </c>
      <c r="AQ391" s="1494">
        <v>44580</v>
      </c>
      <c r="AR391" s="1494">
        <v>768</v>
      </c>
    </row>
    <row r="392" spans="1:48" s="1494" customFormat="1" ht="15" customHeight="1">
      <c r="A392" s="1550" t="s">
        <v>2534</v>
      </c>
      <c r="B392" s="2222" t="s">
        <v>4196</v>
      </c>
      <c r="C392" s="2222" t="s">
        <v>1182</v>
      </c>
      <c r="D392" s="2029" t="s">
        <v>2220</v>
      </c>
      <c r="E392" s="2031">
        <v>400</v>
      </c>
      <c r="F392" s="2032">
        <v>1536</v>
      </c>
      <c r="G392" s="1833">
        <f>F392*E392</f>
        <v>614400</v>
      </c>
      <c r="H392" s="1831">
        <f>E392*F392/1000000</f>
        <v>0.61439999999999995</v>
      </c>
      <c r="I392" s="1837">
        <f>H392</f>
        <v>0.61439999999999995</v>
      </c>
      <c r="J392" s="2104"/>
      <c r="K392" s="2104"/>
      <c r="L392" s="2105"/>
      <c r="M392" s="2110">
        <f>SUM(I392:L392)</f>
        <v>0.61439999999999995</v>
      </c>
      <c r="N392" s="2030">
        <v>44656</v>
      </c>
      <c r="O392" s="2030">
        <v>44652</v>
      </c>
      <c r="P392" s="2030">
        <v>44656</v>
      </c>
      <c r="Q392" s="2030">
        <v>44658</v>
      </c>
      <c r="R392" s="2029" t="s">
        <v>1144</v>
      </c>
      <c r="S392" s="2029">
        <v>60</v>
      </c>
      <c r="T392" s="2029">
        <v>49405140</v>
      </c>
      <c r="U392" s="2024">
        <v>0.55000000000000004</v>
      </c>
      <c r="V392" s="2103" t="s">
        <v>4137</v>
      </c>
      <c r="W392" s="2029" t="s">
        <v>1103</v>
      </c>
      <c r="X392" s="2029"/>
      <c r="Y392" s="2029">
        <v>60</v>
      </c>
      <c r="Z392" s="2029" t="s">
        <v>1183</v>
      </c>
      <c r="AA392" s="2029" t="s">
        <v>1133</v>
      </c>
      <c r="AB392" s="2027" t="s">
        <v>2213</v>
      </c>
      <c r="AC392" s="2029" t="s">
        <v>1096</v>
      </c>
      <c r="AD392" s="1937" t="s">
        <v>3662</v>
      </c>
      <c r="AE392" s="2029"/>
      <c r="AF392" s="2026"/>
      <c r="AG392" s="2026" t="s">
        <v>1087</v>
      </c>
      <c r="AH392" s="1951"/>
      <c r="AI392" s="2047">
        <f>T392</f>
        <v>49405140</v>
      </c>
      <c r="AJ392" s="2076" cm="1">
        <f t="array" ref="AJ392">SUM(MID(0&amp;AI392,LARGE(INDEX(ISNUMBER(--MID(AI392,ROW($1:$127),1))*ROW($1:$127),),ROW($1:$127))+1,1)*10^ROW($1:$127)/10)</f>
        <v>49405140</v>
      </c>
      <c r="AK392" s="1953" t="str">
        <f>VLOOKUP($AJ392,'Item Master Data'!$A:$F,3,FALSE)</f>
        <v>Q.PEAK DUO BLK ML G10+</v>
      </c>
      <c r="AL392" s="1494">
        <f>VLOOKUP($AJ392,'Item Master Data'!$A:$F,6,FALSE)</f>
        <v>400</v>
      </c>
      <c r="AM392" s="1494">
        <f>F392/AN392</f>
        <v>48</v>
      </c>
      <c r="AN392" s="1494">
        <f>VLOOKUP(AJ392,'Item Master Data'!$A:$G,7,FALSE)</f>
        <v>32</v>
      </c>
      <c r="AO392" s="1494">
        <f>E392-AL392</f>
        <v>0</v>
      </c>
    </row>
    <row r="393" spans="1:48" s="1494" customFormat="1" ht="15" customHeight="1">
      <c r="A393" s="1872" t="s">
        <v>2534</v>
      </c>
      <c r="B393" s="2029" t="s">
        <v>4197</v>
      </c>
      <c r="C393" s="2029" t="s">
        <v>1182</v>
      </c>
      <c r="D393" s="2029" t="s">
        <v>2220</v>
      </c>
      <c r="E393" s="2031">
        <v>400</v>
      </c>
      <c r="F393" s="2032">
        <v>768</v>
      </c>
      <c r="G393" s="1833"/>
      <c r="H393" s="1831"/>
      <c r="I393" s="1837"/>
      <c r="J393" s="2104"/>
      <c r="K393" s="2104"/>
      <c r="L393" s="2105">
        <f>H393</f>
        <v>0</v>
      </c>
      <c r="M393" s="1832">
        <f>SUM(I393:L393)</f>
        <v>0</v>
      </c>
      <c r="N393" s="2030"/>
      <c r="O393" s="2030"/>
      <c r="P393" s="2030"/>
      <c r="Q393" s="2030"/>
      <c r="R393" s="2029" t="s">
        <v>1144</v>
      </c>
      <c r="S393" s="2029">
        <v>60</v>
      </c>
      <c r="T393" s="2029">
        <v>49401140</v>
      </c>
      <c r="U393" s="2024">
        <v>0.55000000000000004</v>
      </c>
      <c r="V393" s="2103"/>
      <c r="W393" s="2029" t="s">
        <v>1103</v>
      </c>
      <c r="X393" s="2029"/>
      <c r="Y393" s="2029">
        <v>60</v>
      </c>
      <c r="Z393" s="2029" t="s">
        <v>1183</v>
      </c>
      <c r="AA393" s="2029" t="s">
        <v>1133</v>
      </c>
      <c r="AB393" s="2027" t="s">
        <v>2213</v>
      </c>
      <c r="AC393" s="2029" t="s">
        <v>1096</v>
      </c>
      <c r="AD393" s="1937" t="s">
        <v>3662</v>
      </c>
      <c r="AE393" s="2029"/>
      <c r="AF393" s="2026"/>
      <c r="AG393" s="2026" t="s">
        <v>1087</v>
      </c>
      <c r="AH393" s="2029"/>
      <c r="AI393" s="2047">
        <f>T393</f>
        <v>49401140</v>
      </c>
      <c r="AJ393" s="2076" cm="1">
        <f t="array" ref="AJ393">SUM(MID(0&amp;AI393,LARGE(INDEX(ISNUMBER(--MID(AI393,ROW($1:$127),1))*ROW($1:$127),),ROW($1:$127))+1,1)*10^ROW($1:$127)/10)</f>
        <v>49401140</v>
      </c>
      <c r="AK393" s="1953" t="str">
        <f>VLOOKUP($AJ393,'Item Master Data'!$A:$F,3,FALSE)</f>
        <v>Q.PEAK DUO BLK ML G10.a+</v>
      </c>
      <c r="AL393" s="1494">
        <f>VLOOKUP($AJ393,'Item Master Data'!$A:$F,6,FALSE)</f>
        <v>400</v>
      </c>
      <c r="AM393" s="1494">
        <f>F393/AN393</f>
        <v>24</v>
      </c>
      <c r="AN393" s="1494">
        <f>VLOOKUP(AJ393,'Item Master Data'!$A:$G,7,FALSE)</f>
        <v>32</v>
      </c>
      <c r="AO393" s="1494">
        <f>E393-AL393</f>
        <v>0</v>
      </c>
    </row>
    <row r="394" spans="1:48" s="1494" customFormat="1" ht="15" customHeight="1">
      <c r="A394" s="1872" t="s">
        <v>2534</v>
      </c>
      <c r="B394" s="2222" t="s">
        <v>4198</v>
      </c>
      <c r="C394" s="2222" t="s">
        <v>4053</v>
      </c>
      <c r="D394" s="2029" t="s">
        <v>2503</v>
      </c>
      <c r="E394" s="2031">
        <v>360</v>
      </c>
      <c r="F394" s="2032">
        <v>832</v>
      </c>
      <c r="G394" s="1833">
        <f>F394*E394</f>
        <v>299520</v>
      </c>
      <c r="H394" s="1831">
        <f>E394*F394/1000000</f>
        <v>0.29952000000000001</v>
      </c>
      <c r="I394" s="1837">
        <f>H394</f>
        <v>0.29952000000000001</v>
      </c>
      <c r="J394" s="2104"/>
      <c r="K394" s="2104"/>
      <c r="L394" s="2105"/>
      <c r="M394" s="1832">
        <f>SUM(I394:L394)</f>
        <v>0.29952000000000001</v>
      </c>
      <c r="N394" s="2030">
        <v>44656</v>
      </c>
      <c r="O394" s="2030">
        <v>44652</v>
      </c>
      <c r="P394" s="2030">
        <v>44656</v>
      </c>
      <c r="Q394" s="2030">
        <v>44658</v>
      </c>
      <c r="R394" s="2029" t="s">
        <v>1144</v>
      </c>
      <c r="S394" s="2029">
        <v>60</v>
      </c>
      <c r="T394" s="2029">
        <v>49201132</v>
      </c>
      <c r="U394" s="2024">
        <v>0.53</v>
      </c>
      <c r="V394" s="2103" t="s">
        <v>4138</v>
      </c>
      <c r="W394" s="2029" t="s">
        <v>1103</v>
      </c>
      <c r="X394" s="2029"/>
      <c r="Y394" s="2029">
        <v>60</v>
      </c>
      <c r="Z394" s="2029" t="s">
        <v>4105</v>
      </c>
      <c r="AA394" s="2029" t="s">
        <v>4106</v>
      </c>
      <c r="AB394" s="2027">
        <v>5401</v>
      </c>
      <c r="AC394" s="2029" t="s">
        <v>1096</v>
      </c>
      <c r="AD394" s="1937" t="s">
        <v>3662</v>
      </c>
      <c r="AE394" s="2029"/>
      <c r="AF394" s="2026"/>
      <c r="AG394" s="2026" t="s">
        <v>1087</v>
      </c>
      <c r="AH394" s="2029"/>
      <c r="AI394" s="2047">
        <f>T394</f>
        <v>49201132</v>
      </c>
      <c r="AJ394" s="2076" cm="1">
        <f t="array" ref="AJ394">SUM(MID(0&amp;AI394,LARGE(INDEX(ISNUMBER(--MID(AI394,ROW($1:$127),1))*ROW($1:$127),),ROW($1:$127))+1,1)*10^ROW($1:$127)/10)</f>
        <v>49201132</v>
      </c>
      <c r="AK394" s="1953" t="str">
        <f>VLOOKUP($AJ394,'Item Master Data'!$A:$F,3,FALSE)</f>
        <v>Q.PEAK DUO BLK G10+</v>
      </c>
      <c r="AL394" s="1494">
        <f>VLOOKUP($AJ394,'Item Master Data'!$A:$F,6,FALSE)</f>
        <v>360</v>
      </c>
      <c r="AM394" s="1494">
        <f>F394/AN394</f>
        <v>26</v>
      </c>
      <c r="AN394" s="1494">
        <f>VLOOKUP(AJ394,'Item Master Data'!$A:$G,7,FALSE)</f>
        <v>32</v>
      </c>
      <c r="AO394" s="1494">
        <f>E394-AL394</f>
        <v>0</v>
      </c>
    </row>
    <row r="395" spans="1:48" s="1494" customFormat="1" ht="15" customHeight="1">
      <c r="A395" s="1872" t="s">
        <v>2534</v>
      </c>
      <c r="B395" s="2222" t="s">
        <v>4199</v>
      </c>
      <c r="C395" s="2222" t="s">
        <v>3402</v>
      </c>
      <c r="D395" s="2029" t="s">
        <v>2503</v>
      </c>
      <c r="E395" s="2031">
        <v>360</v>
      </c>
      <c r="F395" s="2032">
        <v>768</v>
      </c>
      <c r="G395" s="1833"/>
      <c r="H395" s="1831"/>
      <c r="I395" s="1837"/>
      <c r="J395" s="2104"/>
      <c r="K395" s="2104"/>
      <c r="L395" s="2105">
        <f>H395</f>
        <v>0</v>
      </c>
      <c r="M395" s="1832">
        <f>SUM(I395:L395)</f>
        <v>0</v>
      </c>
      <c r="N395" s="2030"/>
      <c r="O395" s="2030"/>
      <c r="P395" s="2030"/>
      <c r="Q395" s="2030"/>
      <c r="R395" s="2029" t="s">
        <v>1144</v>
      </c>
      <c r="S395" s="2029">
        <v>60</v>
      </c>
      <c r="T395" s="2029">
        <v>49201132</v>
      </c>
      <c r="U395" s="2024">
        <v>0.53</v>
      </c>
      <c r="V395" s="2103"/>
      <c r="W395" s="2029" t="s">
        <v>1103</v>
      </c>
      <c r="X395" s="2029">
        <v>0</v>
      </c>
      <c r="Y395" s="2029">
        <v>60</v>
      </c>
      <c r="Z395" s="2029" t="s">
        <v>3235</v>
      </c>
      <c r="AA395" s="2029" t="s">
        <v>1148</v>
      </c>
      <c r="AB395" s="2027" t="s">
        <v>3405</v>
      </c>
      <c r="AC395" s="2029" t="s">
        <v>1096</v>
      </c>
      <c r="AD395" s="1937" t="s">
        <v>3662</v>
      </c>
      <c r="AE395" s="2029"/>
      <c r="AF395" s="2026"/>
      <c r="AG395" s="2026" t="s">
        <v>2235</v>
      </c>
      <c r="AH395" s="2029"/>
      <c r="AI395" s="2047">
        <f>T395</f>
        <v>49201132</v>
      </c>
      <c r="AJ395" s="2076" cm="1">
        <f t="array" ref="AJ395">SUM(MID(0&amp;AI395,LARGE(INDEX(ISNUMBER(--MID(AI395,ROW($1:$127),1))*ROW($1:$127),),ROW($1:$127))+1,1)*10^ROW($1:$127)/10)</f>
        <v>49201132</v>
      </c>
      <c r="AK395" s="1953" t="str">
        <f>VLOOKUP($AJ395,'Item Master Data'!$A:$F,3,FALSE)</f>
        <v>Q.PEAK DUO BLK G10+</v>
      </c>
      <c r="AL395" s="1494">
        <f>VLOOKUP($AJ395,'Item Master Data'!$A:$F,6,FALSE)</f>
        <v>360</v>
      </c>
      <c r="AM395" s="1494">
        <f>F395/AN395</f>
        <v>24</v>
      </c>
      <c r="AN395" s="1494">
        <f>VLOOKUP(AJ395,'Item Master Data'!$A:$G,7,FALSE)</f>
        <v>32</v>
      </c>
      <c r="AO395" s="1494">
        <f>E395-AL395</f>
        <v>0</v>
      </c>
    </row>
    <row r="396" spans="1:48" s="1494" customFormat="1" ht="15" customHeight="1">
      <c r="A396" s="1872" t="s">
        <v>2534</v>
      </c>
      <c r="B396" s="2029" t="s">
        <v>4200</v>
      </c>
      <c r="C396" s="2029" t="s">
        <v>2525</v>
      </c>
      <c r="D396" s="2029" t="s">
        <v>2220</v>
      </c>
      <c r="E396" s="2031">
        <v>400</v>
      </c>
      <c r="F396" s="2032">
        <v>384</v>
      </c>
      <c r="G396" s="1833">
        <f>F396*E396</f>
        <v>153600</v>
      </c>
      <c r="H396" s="1831">
        <f>E396*F396/1000000</f>
        <v>0.15359999999999999</v>
      </c>
      <c r="I396" s="1837"/>
      <c r="J396" s="2104"/>
      <c r="K396" s="2104">
        <f>H396</f>
        <v>0.15359999999999999</v>
      </c>
      <c r="L396" s="2105"/>
      <c r="M396" s="1832">
        <f>SUM(I396:L396)</f>
        <v>0.15359999999999999</v>
      </c>
      <c r="N396" s="1954" t="s">
        <v>3464</v>
      </c>
      <c r="O396" s="2030">
        <v>44666</v>
      </c>
      <c r="P396" s="2030">
        <v>44673</v>
      </c>
      <c r="Q396" s="2030">
        <v>44676</v>
      </c>
      <c r="R396" s="2029" t="s">
        <v>1144</v>
      </c>
      <c r="S396" s="2029">
        <v>60</v>
      </c>
      <c r="T396" s="2029">
        <v>49403140</v>
      </c>
      <c r="U396" s="2024">
        <v>0.56999999999999995</v>
      </c>
      <c r="V396" s="2103" t="s">
        <v>4139</v>
      </c>
      <c r="W396" s="2029" t="s">
        <v>1094</v>
      </c>
      <c r="X396" s="2029">
        <v>100</v>
      </c>
      <c r="Y396" s="2029">
        <v>0</v>
      </c>
      <c r="Z396" s="2029" t="s">
        <v>4352</v>
      </c>
      <c r="AA396" s="2029" t="s">
        <v>1133</v>
      </c>
      <c r="AB396" s="2027">
        <v>12065</v>
      </c>
      <c r="AC396" s="2029" t="s">
        <v>1096</v>
      </c>
      <c r="AD396" s="1937" t="s">
        <v>3662</v>
      </c>
      <c r="AE396" s="2029"/>
      <c r="AF396" s="2026"/>
      <c r="AG396" s="2026" t="s">
        <v>1087</v>
      </c>
      <c r="AH396" s="2029"/>
      <c r="AI396" s="2047">
        <f>T396</f>
        <v>49403140</v>
      </c>
      <c r="AJ396" s="2076" cm="1">
        <f t="array" ref="AJ396">SUM(MID(0&amp;AI396,LARGE(INDEX(ISNUMBER(--MID(AI396,ROW($1:$127),1))*ROW($1:$127),),ROW($1:$127))+1,1)*10^ROW($1:$127)/10)</f>
        <v>49403140</v>
      </c>
      <c r="AK396" s="1953" t="str">
        <f>VLOOKUP($AJ396,'Item Master Data'!$A:$F,3,FALSE)</f>
        <v>Q.PEAK DUO BLK ML G10+</v>
      </c>
      <c r="AL396" s="1494">
        <f>VLOOKUP($AJ396,'Item Master Data'!$A:$F,6,FALSE)</f>
        <v>400</v>
      </c>
      <c r="AM396" s="1494">
        <f>F396/AN396</f>
        <v>12</v>
      </c>
      <c r="AN396" s="1494">
        <f>VLOOKUP(AJ396,'Item Master Data'!$A:$G,7,FALSE)</f>
        <v>32</v>
      </c>
      <c r="AO396" s="1494">
        <f>E396-AL396</f>
        <v>0</v>
      </c>
    </row>
    <row r="397" spans="1:48" s="1494" customFormat="1" ht="15" customHeight="1">
      <c r="A397" s="1872" t="s">
        <v>2534</v>
      </c>
      <c r="B397" s="2029" t="s">
        <v>4201</v>
      </c>
      <c r="C397" s="2029" t="s">
        <v>2525</v>
      </c>
      <c r="D397" s="2029" t="s">
        <v>2220</v>
      </c>
      <c r="E397" s="2031">
        <v>400</v>
      </c>
      <c r="F397" s="2032">
        <v>768</v>
      </c>
      <c r="G397" s="1833">
        <f>F397*E397</f>
        <v>307200</v>
      </c>
      <c r="H397" s="1831">
        <f>E397*F397/1000000</f>
        <v>0.30719999999999997</v>
      </c>
      <c r="I397" s="1837"/>
      <c r="J397" s="2104"/>
      <c r="K397" s="2104">
        <f>H397</f>
        <v>0.30719999999999997</v>
      </c>
      <c r="L397" s="2105"/>
      <c r="M397" s="1832">
        <f>SUM(I397:L397)</f>
        <v>0.30719999999999997</v>
      </c>
      <c r="N397" s="1954" t="s">
        <v>3464</v>
      </c>
      <c r="O397" s="2030">
        <v>44666</v>
      </c>
      <c r="P397" s="2030">
        <v>44673</v>
      </c>
      <c r="Q397" s="2030">
        <v>44676</v>
      </c>
      <c r="R397" s="2029" t="s">
        <v>1144</v>
      </c>
      <c r="S397" s="2029">
        <v>60</v>
      </c>
      <c r="T397" s="2029">
        <v>49403140</v>
      </c>
      <c r="U397" s="2024">
        <v>0.56999999999999995</v>
      </c>
      <c r="V397" s="2103" t="s">
        <v>4139</v>
      </c>
      <c r="W397" s="2029" t="s">
        <v>1094</v>
      </c>
      <c r="X397" s="2029">
        <v>100</v>
      </c>
      <c r="Y397" s="2029">
        <v>0</v>
      </c>
      <c r="Z397" s="2029" t="s">
        <v>4241</v>
      </c>
      <c r="AA397" s="2029" t="s">
        <v>1133</v>
      </c>
      <c r="AB397" s="2027">
        <v>12065</v>
      </c>
      <c r="AC397" s="2029" t="s">
        <v>1096</v>
      </c>
      <c r="AD397" s="1937" t="s">
        <v>3662</v>
      </c>
      <c r="AE397" s="2029"/>
      <c r="AF397" s="2026"/>
      <c r="AG397" s="2026" t="s">
        <v>1087</v>
      </c>
      <c r="AH397" s="2029"/>
      <c r="AI397" s="2047">
        <f>T397</f>
        <v>49403140</v>
      </c>
      <c r="AJ397" s="2076" cm="1">
        <f t="array" ref="AJ397">SUM(MID(0&amp;AI397,LARGE(INDEX(ISNUMBER(--MID(AI397,ROW($1:$127),1))*ROW($1:$127),),ROW($1:$127))+1,1)*10^ROW($1:$127)/10)</f>
        <v>49403140</v>
      </c>
      <c r="AK397" s="1953" t="str">
        <f>VLOOKUP($AJ397,'Item Master Data'!$A:$F,3,FALSE)</f>
        <v>Q.PEAK DUO BLK ML G10+</v>
      </c>
      <c r="AL397" s="1494">
        <f>VLOOKUP($AJ397,'Item Master Data'!$A:$F,6,FALSE)</f>
        <v>400</v>
      </c>
      <c r="AM397" s="1494">
        <f>F397/AN397</f>
        <v>24</v>
      </c>
      <c r="AN397" s="1494">
        <f>VLOOKUP(AJ397,'Item Master Data'!$A:$G,7,FALSE)</f>
        <v>32</v>
      </c>
      <c r="AO397" s="1494">
        <f>E397-AL397</f>
        <v>0</v>
      </c>
    </row>
    <row r="398" spans="1:48" s="1494" customFormat="1" ht="15" customHeight="1">
      <c r="A398" s="1872" t="s">
        <v>2534</v>
      </c>
      <c r="B398" s="2029" t="s">
        <v>3222</v>
      </c>
      <c r="C398" s="2029" t="s">
        <v>1189</v>
      </c>
      <c r="D398" s="2029" t="s">
        <v>2220</v>
      </c>
      <c r="E398" s="2031">
        <v>400</v>
      </c>
      <c r="F398" s="2032">
        <v>896</v>
      </c>
      <c r="G398" s="1833">
        <f>F398*E398</f>
        <v>358400</v>
      </c>
      <c r="H398" s="1831">
        <f>E398*F398/1000000</f>
        <v>0.3584</v>
      </c>
      <c r="I398" s="1837">
        <f>H398</f>
        <v>0.3584</v>
      </c>
      <c r="J398" s="2104"/>
      <c r="K398" s="2104"/>
      <c r="L398" s="2105"/>
      <c r="M398" s="1832">
        <f>SUM(I398:L398)</f>
        <v>0.3584</v>
      </c>
      <c r="N398" s="2030">
        <v>44662</v>
      </c>
      <c r="O398" s="2030">
        <v>44649</v>
      </c>
      <c r="P398" s="2030">
        <v>44656</v>
      </c>
      <c r="Q398" s="2030">
        <v>44662</v>
      </c>
      <c r="R398" s="2029" t="s">
        <v>1144</v>
      </c>
      <c r="S398" s="2029">
        <v>60</v>
      </c>
      <c r="T398" s="2029" t="s">
        <v>3269</v>
      </c>
      <c r="U398" s="2024">
        <v>0.49</v>
      </c>
      <c r="V398" s="2029"/>
      <c r="W398" s="2029" t="s">
        <v>1094</v>
      </c>
      <c r="X398" s="2029">
        <v>0</v>
      </c>
      <c r="Y398" s="2029">
        <v>60</v>
      </c>
      <c r="Z398" s="2029" t="s">
        <v>1190</v>
      </c>
      <c r="AA398" s="2029" t="s">
        <v>1133</v>
      </c>
      <c r="AB398" s="2027">
        <v>11803</v>
      </c>
      <c r="AC398" s="2029" t="s">
        <v>1096</v>
      </c>
      <c r="AD398" s="1937" t="s">
        <v>1099</v>
      </c>
      <c r="AE398" s="2029"/>
      <c r="AF398" s="2026"/>
      <c r="AG398" s="2026" t="s">
        <v>1087</v>
      </c>
      <c r="AH398" s="2029"/>
      <c r="AI398" s="2047" t="str">
        <f>T398</f>
        <v>30390456H</v>
      </c>
      <c r="AJ398" s="2076" cm="1">
        <f t="array" ref="AJ398">SUM(MID(0&amp;AI398,LARGE(INDEX(ISNUMBER(--MID(AI398,ROW($1:$127),1))*ROW($1:$127),),ROW($1:$127))+1,1)*10^ROW($1:$127)/10)</f>
        <v>30390456</v>
      </c>
      <c r="AK398" s="1953" t="str">
        <f>VLOOKUP($AJ398,'Item Master Data'!$A:$F,3,FALSE)</f>
        <v>Q.PEAK DUO BLK ML G10+</v>
      </c>
      <c r="AL398" s="1494">
        <f>VLOOKUP($AJ398,'Item Master Data'!$A:$F,6,FALSE)</f>
        <v>400</v>
      </c>
      <c r="AM398" s="1494">
        <f>F398/AN398</f>
        <v>28</v>
      </c>
      <c r="AN398" s="1494">
        <f>VLOOKUP(AJ398,'Item Master Data'!$A:$G,7,FALSE)</f>
        <v>32</v>
      </c>
      <c r="AO398" s="1494">
        <f>E398-AL398</f>
        <v>0</v>
      </c>
    </row>
    <row r="399" spans="1:48" s="1494" customFormat="1" ht="15" customHeight="1">
      <c r="A399" s="1872" t="s">
        <v>2534</v>
      </c>
      <c r="B399" s="2025" t="s">
        <v>4203</v>
      </c>
      <c r="C399" s="2029" t="s">
        <v>1189</v>
      </c>
      <c r="D399" s="2029" t="s">
        <v>2220</v>
      </c>
      <c r="E399" s="2031">
        <v>400</v>
      </c>
      <c r="F399" s="2032">
        <v>768</v>
      </c>
      <c r="G399" s="1833">
        <f>F399*E399</f>
        <v>307200</v>
      </c>
      <c r="H399" s="1831">
        <f>E399*F399/1000000</f>
        <v>0.30719999999999997</v>
      </c>
      <c r="I399" s="1837"/>
      <c r="J399" s="2104"/>
      <c r="K399" s="2104">
        <f>H399</f>
        <v>0.30719999999999997</v>
      </c>
      <c r="L399" s="2105"/>
      <c r="M399" s="1832">
        <f>SUM(I399:L399)</f>
        <v>0.30719999999999997</v>
      </c>
      <c r="N399" s="2112" t="s">
        <v>3376</v>
      </c>
      <c r="O399" s="2021">
        <v>44670</v>
      </c>
      <c r="P399" s="2030"/>
      <c r="Q399" s="2030"/>
      <c r="R399" s="2029" t="s">
        <v>1144</v>
      </c>
      <c r="S399" s="2029">
        <v>60</v>
      </c>
      <c r="T399" s="2029" t="s">
        <v>3371</v>
      </c>
      <c r="U399" s="2024">
        <v>0.49</v>
      </c>
      <c r="V399" s="2029"/>
      <c r="W399" s="2029" t="s">
        <v>1094</v>
      </c>
      <c r="X399" s="2029">
        <v>0</v>
      </c>
      <c r="Y399" s="2029">
        <v>60</v>
      </c>
      <c r="Z399" s="2029" t="s">
        <v>1190</v>
      </c>
      <c r="AA399" s="2029" t="s">
        <v>1133</v>
      </c>
      <c r="AB399" s="2027">
        <v>11803</v>
      </c>
      <c r="AC399" s="2029" t="s">
        <v>1096</v>
      </c>
      <c r="AD399" s="1937" t="s">
        <v>1099</v>
      </c>
      <c r="AE399" s="2029"/>
      <c r="AF399" s="2026"/>
      <c r="AG399" s="2026" t="s">
        <v>1087</v>
      </c>
      <c r="AH399" s="2029"/>
      <c r="AI399" s="2047" t="str">
        <f>T399</f>
        <v>30390156H</v>
      </c>
      <c r="AJ399" s="2076" cm="1">
        <f t="array" ref="AJ399">SUM(MID(0&amp;AI399,LARGE(INDEX(ISNUMBER(--MID(AI399,ROW($1:$127),1))*ROW($1:$127),),ROW($1:$127))+1,1)*10^ROW($1:$127)/10)</f>
        <v>30390156</v>
      </c>
      <c r="AK399" s="1953" t="str">
        <f>VLOOKUP($AJ399,'Item Master Data'!$A:$F,3,FALSE)</f>
        <v>Q.PEAK DUO BLK ML G10+</v>
      </c>
      <c r="AL399" s="1494">
        <f>VLOOKUP($AJ399,'Item Master Data'!$A:$F,6,FALSE)</f>
        <v>400</v>
      </c>
      <c r="AM399" s="1494">
        <f>F399/AN399</f>
        <v>24</v>
      </c>
      <c r="AN399" s="1494">
        <f>VLOOKUP(AJ399,'Item Master Data'!$A:$G,7,FALSE)</f>
        <v>32</v>
      </c>
      <c r="AO399" s="1494">
        <f>E399-AL399</f>
        <v>0</v>
      </c>
    </row>
    <row r="400" spans="1:48" s="1494" customFormat="1" ht="15" customHeight="1">
      <c r="A400" s="1872" t="s">
        <v>2534</v>
      </c>
      <c r="B400" s="2025" t="s">
        <v>4204</v>
      </c>
      <c r="C400" s="2029" t="s">
        <v>1189</v>
      </c>
      <c r="D400" s="2029" t="s">
        <v>2220</v>
      </c>
      <c r="E400" s="2031">
        <v>400</v>
      </c>
      <c r="F400" s="2032">
        <v>768</v>
      </c>
      <c r="G400" s="1833">
        <f>F400*E400</f>
        <v>307200</v>
      </c>
      <c r="H400" s="1831">
        <f>E400*F400/1000000</f>
        <v>0.30719999999999997</v>
      </c>
      <c r="I400" s="1837"/>
      <c r="J400" s="2104"/>
      <c r="K400" s="2104">
        <f>H400</f>
        <v>0.30719999999999997</v>
      </c>
      <c r="L400" s="2105"/>
      <c r="M400" s="1832">
        <f>SUM(I400:L400)</f>
        <v>0.30719999999999997</v>
      </c>
      <c r="N400" s="2112" t="s">
        <v>3376</v>
      </c>
      <c r="O400" s="2021">
        <v>44670</v>
      </c>
      <c r="P400" s="2030"/>
      <c r="Q400" s="2030"/>
      <c r="R400" s="2029" t="s">
        <v>1144</v>
      </c>
      <c r="S400" s="2029">
        <v>60</v>
      </c>
      <c r="T400" s="2029" t="s">
        <v>3371</v>
      </c>
      <c r="U400" s="2024">
        <v>0.49</v>
      </c>
      <c r="V400" s="2029"/>
      <c r="W400" s="2029" t="s">
        <v>1094</v>
      </c>
      <c r="X400" s="2029">
        <v>0</v>
      </c>
      <c r="Y400" s="2029">
        <v>60</v>
      </c>
      <c r="Z400" s="2029" t="s">
        <v>1152</v>
      </c>
      <c r="AA400" s="2029" t="s">
        <v>1149</v>
      </c>
      <c r="AB400" s="2027">
        <v>32822</v>
      </c>
      <c r="AC400" s="2029" t="s">
        <v>1096</v>
      </c>
      <c r="AD400" s="1937" t="s">
        <v>1099</v>
      </c>
      <c r="AE400" s="2029"/>
      <c r="AF400" s="2026"/>
      <c r="AG400" s="2026" t="s">
        <v>1087</v>
      </c>
      <c r="AH400" s="2029"/>
      <c r="AI400" s="2047" t="str">
        <f>T400</f>
        <v>30390156H</v>
      </c>
      <c r="AJ400" s="2076" cm="1">
        <f t="array" ref="AJ400">SUM(MID(0&amp;AI400,LARGE(INDEX(ISNUMBER(--MID(AI400,ROW($1:$127),1))*ROW($1:$127),),ROW($1:$127))+1,1)*10^ROW($1:$127)/10)</f>
        <v>30390156</v>
      </c>
      <c r="AK400" s="1953" t="str">
        <f>VLOOKUP($AJ400,'Item Master Data'!$A:$F,3,FALSE)</f>
        <v>Q.PEAK DUO BLK ML G10+</v>
      </c>
      <c r="AL400" s="1494">
        <f>VLOOKUP($AJ400,'Item Master Data'!$A:$F,6,FALSE)</f>
        <v>400</v>
      </c>
      <c r="AM400" s="1494">
        <f>F400/AN400</f>
        <v>24</v>
      </c>
      <c r="AN400" s="1494">
        <f>VLOOKUP(AJ400,'Item Master Data'!$A:$G,7,FALSE)</f>
        <v>32</v>
      </c>
      <c r="AO400" s="1494">
        <f>E400-AL400</f>
        <v>0</v>
      </c>
    </row>
    <row r="401" spans="1:41" s="1494" customFormat="1" ht="15" customHeight="1">
      <c r="A401" s="1872" t="s">
        <v>2534</v>
      </c>
      <c r="B401" s="2025" t="s">
        <v>4205</v>
      </c>
      <c r="C401" s="2029" t="s">
        <v>1189</v>
      </c>
      <c r="D401" s="2029" t="s">
        <v>2220</v>
      </c>
      <c r="E401" s="2031">
        <v>400</v>
      </c>
      <c r="F401" s="2032">
        <v>768</v>
      </c>
      <c r="G401" s="1833">
        <f>F401*E401</f>
        <v>307200</v>
      </c>
      <c r="H401" s="1831">
        <f>E401*F401/1000000</f>
        <v>0.30719999999999997</v>
      </c>
      <c r="I401" s="1837"/>
      <c r="J401" s="2104"/>
      <c r="K401" s="2104">
        <f>H401</f>
        <v>0.30719999999999997</v>
      </c>
      <c r="L401" s="2105"/>
      <c r="M401" s="1832">
        <f>SUM(I401:L401)</f>
        <v>0.30719999999999997</v>
      </c>
      <c r="N401" s="2112" t="s">
        <v>3376</v>
      </c>
      <c r="O401" s="2021">
        <v>44670</v>
      </c>
      <c r="P401" s="2030"/>
      <c r="Q401" s="2030"/>
      <c r="R401" s="2029" t="s">
        <v>1144</v>
      </c>
      <c r="S401" s="2029">
        <v>60</v>
      </c>
      <c r="T401" s="2029" t="s">
        <v>3371</v>
      </c>
      <c r="U401" s="2024">
        <v>0.49</v>
      </c>
      <c r="V401" s="2029"/>
      <c r="W401" s="2029" t="s">
        <v>1094</v>
      </c>
      <c r="X401" s="2029">
        <v>0</v>
      </c>
      <c r="Y401" s="2029">
        <v>60</v>
      </c>
      <c r="Z401" s="2029" t="s">
        <v>1190</v>
      </c>
      <c r="AA401" s="2029" t="s">
        <v>1133</v>
      </c>
      <c r="AB401" s="2027">
        <v>11803</v>
      </c>
      <c r="AC401" s="2029" t="s">
        <v>1096</v>
      </c>
      <c r="AD401" s="1937" t="s">
        <v>1099</v>
      </c>
      <c r="AE401" s="2029"/>
      <c r="AF401" s="2026"/>
      <c r="AG401" s="2026" t="s">
        <v>1087</v>
      </c>
      <c r="AH401" s="2029"/>
      <c r="AI401" s="2047" t="str">
        <f>T401</f>
        <v>30390156H</v>
      </c>
      <c r="AJ401" s="2076" cm="1">
        <f t="array" ref="AJ401">SUM(MID(0&amp;AI401,LARGE(INDEX(ISNUMBER(--MID(AI401,ROW($1:$127),1))*ROW($1:$127),),ROW($1:$127))+1,1)*10^ROW($1:$127)/10)</f>
        <v>30390156</v>
      </c>
      <c r="AK401" s="1953" t="str">
        <f>VLOOKUP($AJ401,'Item Master Data'!$A:$F,3,FALSE)</f>
        <v>Q.PEAK DUO BLK ML G10+</v>
      </c>
      <c r="AL401" s="1494">
        <f>VLOOKUP($AJ401,'Item Master Data'!$A:$F,6,FALSE)</f>
        <v>400</v>
      </c>
      <c r="AM401" s="1494">
        <f>F401/AN401</f>
        <v>24</v>
      </c>
      <c r="AN401" s="1494">
        <f>VLOOKUP(AJ401,'Item Master Data'!$A:$G,7,FALSE)</f>
        <v>32</v>
      </c>
      <c r="AO401" s="1494">
        <f>E401-AL401</f>
        <v>0</v>
      </c>
    </row>
    <row r="402" spans="1:41" s="1494" customFormat="1" ht="15" customHeight="1">
      <c r="A402" s="1872" t="s">
        <v>2534</v>
      </c>
      <c r="B402" s="2029" t="s">
        <v>4206</v>
      </c>
      <c r="C402" s="2029" t="s">
        <v>1189</v>
      </c>
      <c r="D402" s="2029" t="s">
        <v>2220</v>
      </c>
      <c r="E402" s="2031">
        <v>400</v>
      </c>
      <c r="F402" s="2032">
        <v>768</v>
      </c>
      <c r="G402" s="1833">
        <f>F402*E402</f>
        <v>307200</v>
      </c>
      <c r="H402" s="1831">
        <f>E402*F402/1000000</f>
        <v>0.30719999999999997</v>
      </c>
      <c r="I402" s="1837"/>
      <c r="J402" s="1818"/>
      <c r="K402" s="2104">
        <f t="shared" ref="K402:K403" si="15">H402</f>
        <v>0.30719999999999997</v>
      </c>
      <c r="L402" s="2105"/>
      <c r="M402" s="1832">
        <f>SUM(I402:L402)</f>
        <v>0.30719999999999997</v>
      </c>
      <c r="N402" s="1954" t="s">
        <v>3464</v>
      </c>
      <c r="O402" s="2030">
        <v>44666</v>
      </c>
      <c r="P402" s="2030">
        <v>44673</v>
      </c>
      <c r="Q402" s="2030">
        <v>44676</v>
      </c>
      <c r="R402" s="2029" t="s">
        <v>1144</v>
      </c>
      <c r="S402" s="2029">
        <v>60</v>
      </c>
      <c r="T402" s="2029">
        <v>49401140</v>
      </c>
      <c r="U402" s="2024">
        <v>0.49</v>
      </c>
      <c r="V402" s="2029"/>
      <c r="W402" s="2029" t="s">
        <v>1094</v>
      </c>
      <c r="X402" s="2029">
        <v>0</v>
      </c>
      <c r="Y402" s="2029">
        <v>60</v>
      </c>
      <c r="Z402" s="2029" t="s">
        <v>1191</v>
      </c>
      <c r="AA402" s="2029" t="s">
        <v>1113</v>
      </c>
      <c r="AB402" s="2027">
        <v>8840</v>
      </c>
      <c r="AC402" s="2029" t="s">
        <v>1096</v>
      </c>
      <c r="AD402" s="1937" t="s">
        <v>3662</v>
      </c>
      <c r="AE402" s="2029"/>
      <c r="AF402" s="2026"/>
      <c r="AG402" s="2026" t="s">
        <v>1087</v>
      </c>
      <c r="AH402" s="2029"/>
      <c r="AI402" s="2047">
        <f>T402</f>
        <v>49401140</v>
      </c>
      <c r="AJ402" s="2076" cm="1">
        <f t="array" ref="AJ402">SUM(MID(0&amp;AI402,LARGE(INDEX(ISNUMBER(--MID(AI402,ROW($1:$127),1))*ROW($1:$127),),ROW($1:$127))+1,1)*10^ROW($1:$127)/10)</f>
        <v>49401140</v>
      </c>
      <c r="AK402" s="1953" t="str">
        <f>VLOOKUP($AJ402,'Item Master Data'!$A:$F,3,FALSE)</f>
        <v>Q.PEAK DUO BLK ML G10.a+</v>
      </c>
      <c r="AL402" s="1494">
        <f>VLOOKUP($AJ402,'Item Master Data'!$A:$F,6,FALSE)</f>
        <v>400</v>
      </c>
      <c r="AM402" s="1494">
        <f>F402/AN402</f>
        <v>24</v>
      </c>
      <c r="AN402" s="1494">
        <f>VLOOKUP(AJ402,'Item Master Data'!$A:$G,7,FALSE)</f>
        <v>32</v>
      </c>
      <c r="AO402" s="1494">
        <f>E402-AL402</f>
        <v>0</v>
      </c>
    </row>
    <row r="403" spans="1:41" s="1494" customFormat="1" ht="15" customHeight="1">
      <c r="A403" s="1872" t="s">
        <v>2534</v>
      </c>
      <c r="B403" s="2029" t="s">
        <v>4207</v>
      </c>
      <c r="C403" s="2029" t="s">
        <v>1189</v>
      </c>
      <c r="D403" s="2029" t="s">
        <v>2220</v>
      </c>
      <c r="E403" s="2031">
        <v>400</v>
      </c>
      <c r="F403" s="2032">
        <v>768</v>
      </c>
      <c r="G403" s="1833">
        <f>F403*E403</f>
        <v>307200</v>
      </c>
      <c r="H403" s="1831">
        <f>E403*F403/1000000</f>
        <v>0.30719999999999997</v>
      </c>
      <c r="I403" s="1837"/>
      <c r="J403" s="1818"/>
      <c r="K403" s="2104">
        <f t="shared" si="15"/>
        <v>0.30719999999999997</v>
      </c>
      <c r="L403" s="2105"/>
      <c r="M403" s="1832">
        <f>SUM(I403:L403)</f>
        <v>0.30719999999999997</v>
      </c>
      <c r="N403" s="1954" t="s">
        <v>3464</v>
      </c>
      <c r="O403" s="2030">
        <v>44666</v>
      </c>
      <c r="P403" s="2030">
        <v>44673</v>
      </c>
      <c r="Q403" s="2030">
        <v>44676</v>
      </c>
      <c r="R403" s="2029" t="s">
        <v>1144</v>
      </c>
      <c r="S403" s="2029">
        <v>60</v>
      </c>
      <c r="T403" s="2029">
        <v>49401140</v>
      </c>
      <c r="U403" s="2024">
        <v>0.49</v>
      </c>
      <c r="V403" s="2029"/>
      <c r="W403" s="2029" t="s">
        <v>1094</v>
      </c>
      <c r="X403" s="2029">
        <v>0</v>
      </c>
      <c r="Y403" s="2029">
        <v>60</v>
      </c>
      <c r="Z403" s="2029" t="s">
        <v>1191</v>
      </c>
      <c r="AA403" s="2029" t="s">
        <v>1113</v>
      </c>
      <c r="AB403" s="2027">
        <v>8840</v>
      </c>
      <c r="AC403" s="2029" t="s">
        <v>1096</v>
      </c>
      <c r="AD403" s="1937" t="s">
        <v>3662</v>
      </c>
      <c r="AE403" s="2029"/>
      <c r="AF403" s="2026"/>
      <c r="AG403" s="2026" t="s">
        <v>1087</v>
      </c>
      <c r="AH403" s="2029"/>
      <c r="AI403" s="2047">
        <f>T403</f>
        <v>49401140</v>
      </c>
      <c r="AJ403" s="2076" cm="1">
        <f t="array" ref="AJ403">SUM(MID(0&amp;AI403,LARGE(INDEX(ISNUMBER(--MID(AI403,ROW($1:$127),1))*ROW($1:$127),),ROW($1:$127))+1,1)*10^ROW($1:$127)/10)</f>
        <v>49401140</v>
      </c>
      <c r="AK403" s="1953" t="str">
        <f>VLOOKUP($AJ403,'Item Master Data'!$A:$F,3,FALSE)</f>
        <v>Q.PEAK DUO BLK ML G10.a+</v>
      </c>
      <c r="AL403" s="1494">
        <f>VLOOKUP($AJ403,'Item Master Data'!$A:$F,6,FALSE)</f>
        <v>400</v>
      </c>
      <c r="AM403" s="1494">
        <f>F403/AN403</f>
        <v>24</v>
      </c>
      <c r="AN403" s="1494">
        <f>VLOOKUP(AJ403,'Item Master Data'!$A:$G,7,FALSE)</f>
        <v>32</v>
      </c>
      <c r="AO403" s="1494">
        <f>E403-AL403</f>
        <v>0</v>
      </c>
    </row>
    <row r="404" spans="1:41" s="1494" customFormat="1" ht="15" customHeight="1">
      <c r="A404" s="1872" t="s">
        <v>2534</v>
      </c>
      <c r="B404" s="2025" t="s">
        <v>4316</v>
      </c>
      <c r="C404" s="2029" t="s">
        <v>1189</v>
      </c>
      <c r="D404" s="2029" t="s">
        <v>2220</v>
      </c>
      <c r="E404" s="2031">
        <v>400</v>
      </c>
      <c r="F404" s="2032">
        <v>768</v>
      </c>
      <c r="G404" s="1833">
        <f>F404*E404</f>
        <v>307200</v>
      </c>
      <c r="H404" s="1831">
        <f>E404*F404/1000000</f>
        <v>0.30719999999999997</v>
      </c>
      <c r="I404" s="1837"/>
      <c r="J404" s="2104"/>
      <c r="K404" s="2104">
        <f>H404</f>
        <v>0.30719999999999997</v>
      </c>
      <c r="L404" s="2105"/>
      <c r="M404" s="1832">
        <f>SUM(I404:L404)</f>
        <v>0.30719999999999997</v>
      </c>
      <c r="N404" s="2112" t="s">
        <v>3376</v>
      </c>
      <c r="O404" s="2021">
        <v>44670</v>
      </c>
      <c r="P404" s="2030"/>
      <c r="Q404" s="2030"/>
      <c r="R404" s="2029" t="s">
        <v>1144</v>
      </c>
      <c r="S404" s="2029">
        <v>60</v>
      </c>
      <c r="T404" s="2029" t="s">
        <v>3371</v>
      </c>
      <c r="U404" s="2024">
        <v>0.49</v>
      </c>
      <c r="V404" s="2029"/>
      <c r="W404" s="2029" t="s">
        <v>1094</v>
      </c>
      <c r="X404" s="2029">
        <v>0</v>
      </c>
      <c r="Y404" s="2029">
        <v>60</v>
      </c>
      <c r="Z404" s="2029" t="s">
        <v>2239</v>
      </c>
      <c r="AA404" s="2029" t="s">
        <v>1095</v>
      </c>
      <c r="AB404" s="2027">
        <v>75261</v>
      </c>
      <c r="AC404" s="2029" t="s">
        <v>1096</v>
      </c>
      <c r="AD404" s="1937" t="s">
        <v>1099</v>
      </c>
      <c r="AE404" s="2029"/>
      <c r="AF404" s="2026"/>
      <c r="AG404" s="2026" t="s">
        <v>1087</v>
      </c>
      <c r="AH404" s="2029"/>
      <c r="AI404" s="2047" t="str">
        <f>T404</f>
        <v>30390156H</v>
      </c>
      <c r="AJ404" s="2076" cm="1">
        <f t="array" ref="AJ404">SUM(MID(0&amp;AI404,LARGE(INDEX(ISNUMBER(--MID(AI404,ROW($1:$127),1))*ROW($1:$127),),ROW($1:$127))+1,1)*10^ROW($1:$127)/10)</f>
        <v>30390156</v>
      </c>
      <c r="AK404" s="1953" t="str">
        <f>VLOOKUP($AJ404,'Item Master Data'!$A:$F,3,FALSE)</f>
        <v>Q.PEAK DUO BLK ML G10+</v>
      </c>
      <c r="AL404" s="1494">
        <f>VLOOKUP($AJ404,'Item Master Data'!$A:$F,6,FALSE)</f>
        <v>400</v>
      </c>
      <c r="AM404" s="1494">
        <f>F404/AN404</f>
        <v>24</v>
      </c>
      <c r="AN404" s="1494">
        <f>VLOOKUP(AJ404,'Item Master Data'!$A:$G,7,FALSE)</f>
        <v>32</v>
      </c>
      <c r="AO404" s="1494">
        <f>E404-AL404</f>
        <v>0</v>
      </c>
    </row>
    <row r="405" spans="1:41" s="1494" customFormat="1" ht="15" customHeight="1">
      <c r="A405" s="1872" t="s">
        <v>2534</v>
      </c>
      <c r="B405" s="2029" t="s">
        <v>4208</v>
      </c>
      <c r="C405" s="2029" t="s">
        <v>1189</v>
      </c>
      <c r="D405" s="2029" t="s">
        <v>2220</v>
      </c>
      <c r="E405" s="2031">
        <v>400</v>
      </c>
      <c r="F405" s="2032">
        <v>768</v>
      </c>
      <c r="G405" s="1833">
        <f>F405*E405</f>
        <v>307200</v>
      </c>
      <c r="H405" s="1831">
        <f>E405*F405/1000000</f>
        <v>0.30719999999999997</v>
      </c>
      <c r="I405" s="1837"/>
      <c r="J405" s="1818"/>
      <c r="K405" s="2104">
        <f t="shared" ref="K405" si="16">H405</f>
        <v>0.30719999999999997</v>
      </c>
      <c r="L405" s="2105"/>
      <c r="M405" s="1832">
        <f>SUM(I405:L405)</f>
        <v>0.30719999999999997</v>
      </c>
      <c r="N405" s="1954" t="s">
        <v>3464</v>
      </c>
      <c r="O405" s="2030">
        <v>44666</v>
      </c>
      <c r="P405" s="2030">
        <v>44673</v>
      </c>
      <c r="Q405" s="2030">
        <v>44676</v>
      </c>
      <c r="R405" s="2029" t="s">
        <v>1144</v>
      </c>
      <c r="S405" s="2029">
        <v>60</v>
      </c>
      <c r="T405" s="2029">
        <v>49401140</v>
      </c>
      <c r="U405" s="2024">
        <v>0.49</v>
      </c>
      <c r="V405" s="2029"/>
      <c r="W405" s="2029" t="s">
        <v>1094</v>
      </c>
      <c r="X405" s="2029">
        <v>0</v>
      </c>
      <c r="Y405" s="2029">
        <v>60</v>
      </c>
      <c r="Z405" s="2029" t="s">
        <v>1152</v>
      </c>
      <c r="AA405" s="2029" t="s">
        <v>1149</v>
      </c>
      <c r="AB405" s="2027">
        <v>32822</v>
      </c>
      <c r="AC405" s="2029" t="s">
        <v>1096</v>
      </c>
      <c r="AD405" s="1937" t="s">
        <v>3662</v>
      </c>
      <c r="AE405" s="2029"/>
      <c r="AF405" s="2026"/>
      <c r="AG405" s="2026" t="s">
        <v>1087</v>
      </c>
      <c r="AH405" s="2029"/>
      <c r="AI405" s="2047">
        <f>T405</f>
        <v>49401140</v>
      </c>
      <c r="AJ405" s="2076" cm="1">
        <f t="array" ref="AJ405">SUM(MID(0&amp;AI405,LARGE(INDEX(ISNUMBER(--MID(AI405,ROW($1:$127),1))*ROW($1:$127),),ROW($1:$127))+1,1)*10^ROW($1:$127)/10)</f>
        <v>49401140</v>
      </c>
      <c r="AK405" s="1953" t="str">
        <f>VLOOKUP($AJ405,'Item Master Data'!$A:$F,3,FALSE)</f>
        <v>Q.PEAK DUO BLK ML G10.a+</v>
      </c>
      <c r="AL405" s="1494">
        <f>VLOOKUP($AJ405,'Item Master Data'!$A:$F,6,FALSE)</f>
        <v>400</v>
      </c>
      <c r="AM405" s="1494">
        <f>F405/AN405</f>
        <v>24</v>
      </c>
      <c r="AN405" s="1494">
        <f>VLOOKUP(AJ405,'Item Master Data'!$A:$G,7,FALSE)</f>
        <v>32</v>
      </c>
      <c r="AO405" s="1494">
        <f>E405-AL405</f>
        <v>0</v>
      </c>
    </row>
    <row r="406" spans="1:41" s="1494" customFormat="1" ht="15" customHeight="1">
      <c r="A406" s="1872" t="s">
        <v>2534</v>
      </c>
      <c r="B406" s="2025" t="s">
        <v>4209</v>
      </c>
      <c r="C406" s="2029" t="s">
        <v>1189</v>
      </c>
      <c r="D406" s="2029" t="s">
        <v>2220</v>
      </c>
      <c r="E406" s="2031">
        <v>400</v>
      </c>
      <c r="F406" s="2032">
        <v>768</v>
      </c>
      <c r="G406" s="1833">
        <f>F406*E406</f>
        <v>307200</v>
      </c>
      <c r="H406" s="1831">
        <f>E406*F406/1000000</f>
        <v>0.30719999999999997</v>
      </c>
      <c r="I406" s="1837"/>
      <c r="J406" s="2104"/>
      <c r="K406" s="2104">
        <f>H406</f>
        <v>0.30719999999999997</v>
      </c>
      <c r="L406" s="2105"/>
      <c r="M406" s="1832">
        <f>SUM(I406:L406)</f>
        <v>0.30719999999999997</v>
      </c>
      <c r="N406" s="2112" t="s">
        <v>3376</v>
      </c>
      <c r="O406" s="2021">
        <v>44670</v>
      </c>
      <c r="P406" s="2030"/>
      <c r="Q406" s="2030"/>
      <c r="R406" s="2029" t="s">
        <v>1144</v>
      </c>
      <c r="S406" s="2029">
        <v>60</v>
      </c>
      <c r="T406" s="2029" t="s">
        <v>3371</v>
      </c>
      <c r="U406" s="2024">
        <v>0.49</v>
      </c>
      <c r="V406" s="2029"/>
      <c r="W406" s="2029" t="s">
        <v>1094</v>
      </c>
      <c r="X406" s="2029">
        <v>0</v>
      </c>
      <c r="Y406" s="2029">
        <v>60</v>
      </c>
      <c r="Z406" s="2029" t="s">
        <v>1190</v>
      </c>
      <c r="AA406" s="2029" t="s">
        <v>1133</v>
      </c>
      <c r="AB406" s="2027">
        <v>11803</v>
      </c>
      <c r="AC406" s="2029" t="s">
        <v>1096</v>
      </c>
      <c r="AD406" s="1937" t="s">
        <v>1099</v>
      </c>
      <c r="AE406" s="2029"/>
      <c r="AF406" s="2026"/>
      <c r="AG406" s="2026" t="s">
        <v>1087</v>
      </c>
      <c r="AH406" s="2029"/>
      <c r="AI406" s="2047" t="str">
        <f>T406</f>
        <v>30390156H</v>
      </c>
      <c r="AJ406" s="2076" cm="1">
        <f t="array" ref="AJ406">SUM(MID(0&amp;AI406,LARGE(INDEX(ISNUMBER(--MID(AI406,ROW($1:$127),1))*ROW($1:$127),),ROW($1:$127))+1,1)*10^ROW($1:$127)/10)</f>
        <v>30390156</v>
      </c>
      <c r="AK406" s="1953" t="str">
        <f>VLOOKUP($AJ406,'Item Master Data'!$A:$F,3,FALSE)</f>
        <v>Q.PEAK DUO BLK ML G10+</v>
      </c>
      <c r="AL406" s="1494">
        <f>VLOOKUP($AJ406,'Item Master Data'!$A:$F,6,FALSE)</f>
        <v>400</v>
      </c>
      <c r="AM406" s="1494">
        <f>F406/AN406</f>
        <v>24</v>
      </c>
      <c r="AN406" s="1494">
        <f>VLOOKUP(AJ406,'Item Master Data'!$A:$G,7,FALSE)</f>
        <v>32</v>
      </c>
      <c r="AO406" s="1494">
        <f>E406-AL406</f>
        <v>0</v>
      </c>
    </row>
    <row r="407" spans="1:41" s="1494" customFormat="1" ht="15" customHeight="1">
      <c r="A407" s="1872" t="s">
        <v>2534</v>
      </c>
      <c r="B407" s="2029" t="s">
        <v>4317</v>
      </c>
      <c r="C407" s="2029" t="s">
        <v>1189</v>
      </c>
      <c r="D407" s="2029" t="s">
        <v>2220</v>
      </c>
      <c r="E407" s="2031">
        <v>400</v>
      </c>
      <c r="F407" s="2032">
        <v>768</v>
      </c>
      <c r="G407" s="1833">
        <f>F407*E407</f>
        <v>307200</v>
      </c>
      <c r="H407" s="1831">
        <f>E407*F407/1000000</f>
        <v>0.30719999999999997</v>
      </c>
      <c r="I407" s="1837"/>
      <c r="J407" s="1818"/>
      <c r="K407" s="2104">
        <f t="shared" ref="K407:K409" si="17">H407</f>
        <v>0.30719999999999997</v>
      </c>
      <c r="L407" s="2105"/>
      <c r="M407" s="1832">
        <f>SUM(I407:L407)</f>
        <v>0.30719999999999997</v>
      </c>
      <c r="N407" s="1954" t="s">
        <v>3464</v>
      </c>
      <c r="O407" s="2030">
        <v>44666</v>
      </c>
      <c r="P407" s="2030">
        <v>44673</v>
      </c>
      <c r="Q407" s="2030">
        <v>44676</v>
      </c>
      <c r="R407" s="2029" t="s">
        <v>1144</v>
      </c>
      <c r="S407" s="2029">
        <v>60</v>
      </c>
      <c r="T407" s="2029">
        <v>49401140</v>
      </c>
      <c r="U407" s="2024">
        <v>0.49</v>
      </c>
      <c r="V407" s="2029"/>
      <c r="W407" s="2029" t="s">
        <v>1094</v>
      </c>
      <c r="X407" s="2029">
        <v>0</v>
      </c>
      <c r="Y407" s="2029">
        <v>60</v>
      </c>
      <c r="Z407" s="2029" t="s">
        <v>1190</v>
      </c>
      <c r="AA407" s="2029" t="s">
        <v>1133</v>
      </c>
      <c r="AB407" s="2027">
        <v>11803</v>
      </c>
      <c r="AC407" s="2029" t="s">
        <v>1096</v>
      </c>
      <c r="AD407" s="1937" t="s">
        <v>3662</v>
      </c>
      <c r="AE407" s="2029"/>
      <c r="AF407" s="2026"/>
      <c r="AG407" s="2026" t="s">
        <v>1087</v>
      </c>
      <c r="AH407" s="2029"/>
      <c r="AI407" s="2047">
        <f>T407</f>
        <v>49401140</v>
      </c>
      <c r="AJ407" s="2076" cm="1">
        <f t="array" ref="AJ407">SUM(MID(0&amp;AI407,LARGE(INDEX(ISNUMBER(--MID(AI407,ROW($1:$127),1))*ROW($1:$127),),ROW($1:$127))+1,1)*10^ROW($1:$127)/10)</f>
        <v>49401140</v>
      </c>
      <c r="AK407" s="1953" t="str">
        <f>VLOOKUP($AJ407,'Item Master Data'!$A:$F,3,FALSE)</f>
        <v>Q.PEAK DUO BLK ML G10.a+</v>
      </c>
      <c r="AL407" s="1494">
        <f>VLOOKUP($AJ407,'Item Master Data'!$A:$F,6,FALSE)</f>
        <v>400</v>
      </c>
      <c r="AM407" s="1494">
        <f>F407/AN407</f>
        <v>24</v>
      </c>
      <c r="AN407" s="1494">
        <f>VLOOKUP(AJ407,'Item Master Data'!$A:$G,7,FALSE)</f>
        <v>32</v>
      </c>
      <c r="AO407" s="1494">
        <f>E407-AL407</f>
        <v>0</v>
      </c>
    </row>
    <row r="408" spans="1:41" s="1494" customFormat="1" ht="15" customHeight="1">
      <c r="A408" s="1872" t="s">
        <v>2534</v>
      </c>
      <c r="B408" s="2029" t="s">
        <v>4318</v>
      </c>
      <c r="C408" s="2029" t="s">
        <v>1189</v>
      </c>
      <c r="D408" s="2029" t="s">
        <v>2220</v>
      </c>
      <c r="E408" s="2031">
        <v>400</v>
      </c>
      <c r="F408" s="2032">
        <v>768</v>
      </c>
      <c r="G408" s="1833">
        <f>F408*E408</f>
        <v>307200</v>
      </c>
      <c r="H408" s="1831">
        <f>E408*F408/1000000</f>
        <v>0.30719999999999997</v>
      </c>
      <c r="I408" s="1837"/>
      <c r="J408" s="1818"/>
      <c r="K408" s="2104">
        <f t="shared" si="17"/>
        <v>0.30719999999999997</v>
      </c>
      <c r="L408" s="2105"/>
      <c r="M408" s="1832">
        <f>SUM(I408:L408)</f>
        <v>0.30719999999999997</v>
      </c>
      <c r="N408" s="1954" t="s">
        <v>3464</v>
      </c>
      <c r="O408" s="2030">
        <v>44666</v>
      </c>
      <c r="P408" s="2030">
        <v>44673</v>
      </c>
      <c r="Q408" s="2030">
        <v>44676</v>
      </c>
      <c r="R408" s="2029" t="s">
        <v>1144</v>
      </c>
      <c r="S408" s="2029">
        <v>60</v>
      </c>
      <c r="T408" s="2029">
        <v>49401140</v>
      </c>
      <c r="U408" s="2024">
        <v>0.49</v>
      </c>
      <c r="V408" s="2029"/>
      <c r="W408" s="2029" t="s">
        <v>1094</v>
      </c>
      <c r="X408" s="2029">
        <v>0</v>
      </c>
      <c r="Y408" s="2029">
        <v>60</v>
      </c>
      <c r="Z408" s="2029" t="s">
        <v>1190</v>
      </c>
      <c r="AA408" s="2029" t="s">
        <v>1133</v>
      </c>
      <c r="AB408" s="2027">
        <v>11803</v>
      </c>
      <c r="AC408" s="2029" t="s">
        <v>1096</v>
      </c>
      <c r="AD408" s="1937" t="s">
        <v>3662</v>
      </c>
      <c r="AE408" s="2029"/>
      <c r="AF408" s="2026"/>
      <c r="AG408" s="2026" t="s">
        <v>1087</v>
      </c>
      <c r="AH408" s="2029"/>
      <c r="AI408" s="2047">
        <f>T408</f>
        <v>49401140</v>
      </c>
      <c r="AJ408" s="2076" cm="1">
        <f t="array" ref="AJ408">SUM(MID(0&amp;AI408,LARGE(INDEX(ISNUMBER(--MID(AI408,ROW($1:$127),1))*ROW($1:$127),),ROW($1:$127))+1,1)*10^ROW($1:$127)/10)</f>
        <v>49401140</v>
      </c>
      <c r="AK408" s="1953" t="str">
        <f>VLOOKUP($AJ408,'Item Master Data'!$A:$F,3,FALSE)</f>
        <v>Q.PEAK DUO BLK ML G10.a+</v>
      </c>
      <c r="AL408" s="1494">
        <f>VLOOKUP($AJ408,'Item Master Data'!$A:$F,6,FALSE)</f>
        <v>400</v>
      </c>
      <c r="AM408" s="1494">
        <f>F408/AN408</f>
        <v>24</v>
      </c>
      <c r="AN408" s="1494">
        <f>VLOOKUP(AJ408,'Item Master Data'!$A:$G,7,FALSE)</f>
        <v>32</v>
      </c>
      <c r="AO408" s="1494">
        <f>E408-AL408</f>
        <v>0</v>
      </c>
    </row>
    <row r="409" spans="1:41" s="1494" customFormat="1" ht="15" customHeight="1">
      <c r="A409" s="1550" t="s">
        <v>2534</v>
      </c>
      <c r="B409" s="2029" t="s">
        <v>4210</v>
      </c>
      <c r="C409" s="2029" t="s">
        <v>1189</v>
      </c>
      <c r="D409" s="1951" t="s">
        <v>2220</v>
      </c>
      <c r="E409" s="2029">
        <v>400</v>
      </c>
      <c r="F409" s="2032">
        <v>768</v>
      </c>
      <c r="G409" s="1833">
        <f>F409*E409</f>
        <v>307200</v>
      </c>
      <c r="H409" s="1831">
        <f>E409*F409/1000000</f>
        <v>0.30719999999999997</v>
      </c>
      <c r="I409" s="1837"/>
      <c r="J409" s="1818"/>
      <c r="K409" s="2104">
        <f t="shared" si="17"/>
        <v>0.30719999999999997</v>
      </c>
      <c r="L409" s="2105"/>
      <c r="M409" s="2110">
        <f>SUM(I409:L409)</f>
        <v>0.30719999999999997</v>
      </c>
      <c r="N409" s="1954" t="s">
        <v>3464</v>
      </c>
      <c r="O409" s="2030">
        <v>44669</v>
      </c>
      <c r="P409" s="2030">
        <v>44673</v>
      </c>
      <c r="Q409" s="2030">
        <v>44676</v>
      </c>
      <c r="R409" s="1951" t="s">
        <v>1144</v>
      </c>
      <c r="S409" s="2029">
        <v>60</v>
      </c>
      <c r="T409" s="2029">
        <v>49405140</v>
      </c>
      <c r="U409" s="2024">
        <v>0.49</v>
      </c>
      <c r="V409" s="2029"/>
      <c r="W409" s="2029" t="s">
        <v>1094</v>
      </c>
      <c r="X409" s="2029">
        <v>0</v>
      </c>
      <c r="Y409" s="2029">
        <v>60</v>
      </c>
      <c r="Z409" s="2029" t="s">
        <v>1190</v>
      </c>
      <c r="AA409" s="2029" t="s">
        <v>1133</v>
      </c>
      <c r="AB409" s="2027">
        <v>11803</v>
      </c>
      <c r="AC409" s="2029" t="s">
        <v>1096</v>
      </c>
      <c r="AD409" s="1937" t="s">
        <v>3662</v>
      </c>
      <c r="AE409" s="2029"/>
      <c r="AF409" s="2026"/>
      <c r="AG409" s="2026" t="s">
        <v>1087</v>
      </c>
      <c r="AH409" s="1951"/>
      <c r="AI409" s="2047">
        <f>T409</f>
        <v>49405140</v>
      </c>
      <c r="AJ409" s="2076" cm="1">
        <f t="array" ref="AJ409">SUM(MID(0&amp;AI409,LARGE(INDEX(ISNUMBER(--MID(AI409,ROW($1:$127),1))*ROW($1:$127),),ROW($1:$127))+1,1)*10^ROW($1:$127)/10)</f>
        <v>49405140</v>
      </c>
      <c r="AK409" s="1953" t="str">
        <f>VLOOKUP($AJ409,'Item Master Data'!$A:$F,3,FALSE)</f>
        <v>Q.PEAK DUO BLK ML G10+</v>
      </c>
      <c r="AL409" s="1494">
        <f>VLOOKUP($AJ409,'Item Master Data'!$A:$F,6,FALSE)</f>
        <v>400</v>
      </c>
      <c r="AM409" s="1494">
        <f>F409/AN409</f>
        <v>24</v>
      </c>
      <c r="AN409" s="1494">
        <f>VLOOKUP(AJ409,'Item Master Data'!$A:$G,7,FALSE)</f>
        <v>32</v>
      </c>
      <c r="AO409" s="1494">
        <f>E409-AL409</f>
        <v>0</v>
      </c>
    </row>
    <row r="410" spans="1:41" s="1494" customFormat="1" ht="15" customHeight="1">
      <c r="A410" s="1550" t="s">
        <v>2534</v>
      </c>
      <c r="B410" s="2029" t="s">
        <v>4212</v>
      </c>
      <c r="C410" s="2029" t="s">
        <v>1189</v>
      </c>
      <c r="D410" s="2029" t="s">
        <v>2503</v>
      </c>
      <c r="E410" s="2031">
        <v>360</v>
      </c>
      <c r="F410" s="2032">
        <v>896</v>
      </c>
      <c r="G410" s="1833">
        <f>F410*E410</f>
        <v>322560</v>
      </c>
      <c r="H410" s="1831">
        <f>E410*F410/1000000</f>
        <v>0.32256000000000001</v>
      </c>
      <c r="I410" s="1837">
        <f>H410</f>
        <v>0.32256000000000001</v>
      </c>
      <c r="J410" s="2104"/>
      <c r="K410" s="2104"/>
      <c r="L410" s="2105"/>
      <c r="M410" s="2110">
        <f>SUM(I410:L410)</f>
        <v>0.32256000000000001</v>
      </c>
      <c r="N410" s="2030">
        <v>44664</v>
      </c>
      <c r="O410" s="2030">
        <v>44666</v>
      </c>
      <c r="P410" s="2030">
        <v>44662</v>
      </c>
      <c r="Q410" s="2030">
        <v>44664</v>
      </c>
      <c r="R410" s="2029" t="s">
        <v>1144</v>
      </c>
      <c r="S410" s="2029">
        <v>60</v>
      </c>
      <c r="T410" s="2029">
        <v>49203132</v>
      </c>
      <c r="U410" s="2024">
        <v>0.47499999999999998</v>
      </c>
      <c r="V410" s="2103" t="s">
        <v>4143</v>
      </c>
      <c r="W410" s="2029" t="s">
        <v>1094</v>
      </c>
      <c r="X410" s="2029">
        <v>0</v>
      </c>
      <c r="Y410" s="2029">
        <v>60</v>
      </c>
      <c r="Z410" s="2029" t="s">
        <v>2239</v>
      </c>
      <c r="AA410" s="2029" t="s">
        <v>1095</v>
      </c>
      <c r="AB410" s="2027">
        <v>75261</v>
      </c>
      <c r="AC410" s="2029" t="s">
        <v>1096</v>
      </c>
      <c r="AD410" s="2325" t="s">
        <v>1097</v>
      </c>
      <c r="AE410" s="2029"/>
      <c r="AF410" s="2026"/>
      <c r="AG410" s="2026" t="s">
        <v>1087</v>
      </c>
      <c r="AH410" s="1951"/>
      <c r="AI410" s="2047">
        <f>T410</f>
        <v>49203132</v>
      </c>
      <c r="AJ410" s="2076" cm="1">
        <f t="array" ref="AJ410">SUM(MID(0&amp;AI410,LARGE(INDEX(ISNUMBER(--MID(AI410,ROW($1:$127),1))*ROW($1:$127),),ROW($1:$127))+1,1)*10^ROW($1:$127)/10)</f>
        <v>49203132</v>
      </c>
      <c r="AK410" s="1953" t="str">
        <f>VLOOKUP($AJ410,'Item Master Data'!$A:$F,3,FALSE)</f>
        <v>Q.PEAK DUO BLK G10+</v>
      </c>
      <c r="AL410" s="1494">
        <f>VLOOKUP($AJ410,'Item Master Data'!$A:$F,6,FALSE)</f>
        <v>360</v>
      </c>
      <c r="AM410" s="1494">
        <f>F410/AN410</f>
        <v>28</v>
      </c>
      <c r="AN410" s="1494">
        <f>VLOOKUP(AJ410,'Item Master Data'!$A:$G,7,FALSE)</f>
        <v>32</v>
      </c>
      <c r="AO410" s="1494">
        <f>E410-AL410</f>
        <v>0</v>
      </c>
    </row>
    <row r="411" spans="1:41" s="1494" customFormat="1" ht="15" customHeight="1">
      <c r="A411" s="1550" t="s">
        <v>2534</v>
      </c>
      <c r="B411" s="2029" t="s">
        <v>4213</v>
      </c>
      <c r="C411" s="2250" t="s">
        <v>1189</v>
      </c>
      <c r="D411" s="2029" t="s">
        <v>2503</v>
      </c>
      <c r="E411" s="2031">
        <v>360</v>
      </c>
      <c r="F411" s="2032">
        <v>832</v>
      </c>
      <c r="G411" s="1833">
        <f>F411*E411</f>
        <v>299520</v>
      </c>
      <c r="H411" s="1831">
        <f>E411*F411/1000000</f>
        <v>0.29952000000000001</v>
      </c>
      <c r="I411" s="1837"/>
      <c r="J411" s="1818"/>
      <c r="K411" s="2104">
        <f t="shared" ref="K411" si="18">H411</f>
        <v>0.29952000000000001</v>
      </c>
      <c r="L411" s="2105"/>
      <c r="M411" s="2110">
        <f>SUM(I411:L411)</f>
        <v>0.29952000000000001</v>
      </c>
      <c r="N411" s="2021"/>
      <c r="O411" s="2030">
        <v>44657</v>
      </c>
      <c r="P411" s="2030">
        <v>44671</v>
      </c>
      <c r="Q411" s="2030">
        <v>44673</v>
      </c>
      <c r="R411" s="2029" t="s">
        <v>1144</v>
      </c>
      <c r="S411" s="2029">
        <v>60</v>
      </c>
      <c r="T411" s="2029">
        <v>49203132</v>
      </c>
      <c r="U411" s="2024">
        <v>0.47499999999999998</v>
      </c>
      <c r="V411" s="2029"/>
      <c r="W411" s="2029" t="s">
        <v>1094</v>
      </c>
      <c r="X411" s="2029">
        <v>0</v>
      </c>
      <c r="Y411" s="2029">
        <v>60</v>
      </c>
      <c r="Z411" s="2029" t="s">
        <v>1191</v>
      </c>
      <c r="AA411" s="2029" t="s">
        <v>1113</v>
      </c>
      <c r="AB411" s="2027">
        <v>8840</v>
      </c>
      <c r="AC411" s="2029" t="s">
        <v>1096</v>
      </c>
      <c r="AD411" s="1937" t="s">
        <v>3662</v>
      </c>
      <c r="AE411" s="2029"/>
      <c r="AF411" s="2026"/>
      <c r="AG411" s="2026" t="s">
        <v>1087</v>
      </c>
      <c r="AH411" s="1951"/>
      <c r="AI411" s="2047">
        <f>T411</f>
        <v>49203132</v>
      </c>
      <c r="AJ411" s="2076" cm="1">
        <f t="array" ref="AJ411">SUM(MID(0&amp;AI411,LARGE(INDEX(ISNUMBER(--MID(AI411,ROW($1:$127),1))*ROW($1:$127),),ROW($1:$127))+1,1)*10^ROW($1:$127)/10)</f>
        <v>49203132</v>
      </c>
      <c r="AK411" s="1953" t="str">
        <f>VLOOKUP($AJ411,'Item Master Data'!$A:$F,3,FALSE)</f>
        <v>Q.PEAK DUO BLK G10+</v>
      </c>
      <c r="AL411" s="1494">
        <f>VLOOKUP($AJ411,'Item Master Data'!$A:$F,6,FALSE)</f>
        <v>360</v>
      </c>
      <c r="AM411" s="1494">
        <f>F411/AN411</f>
        <v>26</v>
      </c>
      <c r="AN411" s="1494">
        <f>VLOOKUP(AJ411,'Item Master Data'!$A:$G,7,FALSE)</f>
        <v>32</v>
      </c>
      <c r="AO411" s="1494">
        <f>E411-AL411</f>
        <v>0</v>
      </c>
    </row>
    <row r="412" spans="1:41" s="1494" customFormat="1" ht="15" customHeight="1">
      <c r="A412" s="1550" t="s">
        <v>2534</v>
      </c>
      <c r="B412" s="2029" t="s">
        <v>4214</v>
      </c>
      <c r="C412" s="2029" t="s">
        <v>1189</v>
      </c>
      <c r="D412" s="2029" t="s">
        <v>2503</v>
      </c>
      <c r="E412" s="2031">
        <v>360</v>
      </c>
      <c r="F412" s="2032">
        <v>896</v>
      </c>
      <c r="G412" s="1833">
        <f>F412*E412</f>
        <v>322560</v>
      </c>
      <c r="H412" s="1831">
        <f>E412*F412/1000000</f>
        <v>0.32256000000000001</v>
      </c>
      <c r="I412" s="1837">
        <f>H412</f>
        <v>0.32256000000000001</v>
      </c>
      <c r="J412" s="2104"/>
      <c r="K412" s="2104"/>
      <c r="L412" s="2105"/>
      <c r="M412" s="2110">
        <f>SUM(I412:L412)</f>
        <v>0.32256000000000001</v>
      </c>
      <c r="N412" s="2030">
        <v>44662</v>
      </c>
      <c r="O412" s="2030">
        <v>44663</v>
      </c>
      <c r="P412" s="2030">
        <v>44659</v>
      </c>
      <c r="Q412" s="2030">
        <v>44662</v>
      </c>
      <c r="R412" s="2029" t="s">
        <v>1144</v>
      </c>
      <c r="S412" s="2029">
        <v>60</v>
      </c>
      <c r="T412" s="2029">
        <v>49203132</v>
      </c>
      <c r="U412" s="2024">
        <v>0.47499999999999998</v>
      </c>
      <c r="V412" s="2103" t="s">
        <v>4143</v>
      </c>
      <c r="W412" s="2029" t="s">
        <v>1094</v>
      </c>
      <c r="X412" s="2029">
        <v>0</v>
      </c>
      <c r="Y412" s="2029">
        <v>60</v>
      </c>
      <c r="Z412" s="2029" t="s">
        <v>1152</v>
      </c>
      <c r="AA412" s="2029" t="s">
        <v>1149</v>
      </c>
      <c r="AB412" s="2027">
        <v>32822</v>
      </c>
      <c r="AC412" s="2029" t="s">
        <v>1096</v>
      </c>
      <c r="AD412" s="2325" t="s">
        <v>1097</v>
      </c>
      <c r="AE412" s="2029"/>
      <c r="AF412" s="2026"/>
      <c r="AG412" s="2026" t="s">
        <v>1087</v>
      </c>
      <c r="AH412" s="1951"/>
      <c r="AI412" s="2047">
        <f>T412</f>
        <v>49203132</v>
      </c>
      <c r="AJ412" s="2076" cm="1">
        <f t="array" ref="AJ412">SUM(MID(0&amp;AI412,LARGE(INDEX(ISNUMBER(--MID(AI412,ROW($1:$127),1))*ROW($1:$127),),ROW($1:$127))+1,1)*10^ROW($1:$127)/10)</f>
        <v>49203132</v>
      </c>
      <c r="AK412" s="1953" t="str">
        <f>VLOOKUP($AJ412,'Item Master Data'!$A:$F,3,FALSE)</f>
        <v>Q.PEAK DUO BLK G10+</v>
      </c>
      <c r="AL412" s="1494">
        <f>VLOOKUP($AJ412,'Item Master Data'!$A:$F,6,FALSE)</f>
        <v>360</v>
      </c>
      <c r="AM412" s="1494">
        <f>F412/AN412</f>
        <v>28</v>
      </c>
      <c r="AN412" s="1494">
        <f>VLOOKUP(AJ412,'Item Master Data'!$A:$G,7,FALSE)</f>
        <v>32</v>
      </c>
      <c r="AO412" s="1494">
        <f>E412-AL412</f>
        <v>0</v>
      </c>
    </row>
    <row r="413" spans="1:41" s="1494" customFormat="1" ht="15" customHeight="1">
      <c r="A413" s="1550" t="s">
        <v>2534</v>
      </c>
      <c r="B413" s="2029" t="s">
        <v>4215</v>
      </c>
      <c r="C413" s="2029" t="s">
        <v>1189</v>
      </c>
      <c r="D413" s="2029" t="s">
        <v>2503</v>
      </c>
      <c r="E413" s="2031">
        <v>360</v>
      </c>
      <c r="F413" s="2032">
        <v>896</v>
      </c>
      <c r="G413" s="1833">
        <f>F413*E413</f>
        <v>322560</v>
      </c>
      <c r="H413" s="1831">
        <f>E413*F413/1000000</f>
        <v>0.32256000000000001</v>
      </c>
      <c r="I413" s="1837">
        <f>H413</f>
        <v>0.32256000000000001</v>
      </c>
      <c r="J413" s="1818"/>
      <c r="K413" s="2104"/>
      <c r="L413" s="2105"/>
      <c r="M413" s="2110">
        <f>SUM(I413:L413)</f>
        <v>0.32256000000000001</v>
      </c>
      <c r="N413" s="2030">
        <v>44670</v>
      </c>
      <c r="O413" s="2030">
        <v>44657</v>
      </c>
      <c r="P413" s="2030">
        <v>44669</v>
      </c>
      <c r="Q413" s="2030">
        <v>44670</v>
      </c>
      <c r="R413" s="2029" t="s">
        <v>1144</v>
      </c>
      <c r="S413" s="2029">
        <v>60</v>
      </c>
      <c r="T413" s="2029">
        <v>49203132</v>
      </c>
      <c r="U413" s="2024">
        <v>0.47499999999999998</v>
      </c>
      <c r="V413" s="2029"/>
      <c r="W413" s="2029" t="s">
        <v>1094</v>
      </c>
      <c r="X413" s="2029">
        <v>0</v>
      </c>
      <c r="Y413" s="2029">
        <v>60</v>
      </c>
      <c r="Z413" s="2029" t="s">
        <v>1152</v>
      </c>
      <c r="AA413" s="2029" t="s">
        <v>1149</v>
      </c>
      <c r="AB413" s="2027">
        <v>32822</v>
      </c>
      <c r="AC413" s="2029" t="s">
        <v>1096</v>
      </c>
      <c r="AD413" s="2029" t="s">
        <v>3662</v>
      </c>
      <c r="AE413" s="2029"/>
      <c r="AF413" s="2026"/>
      <c r="AG413" s="2026" t="s">
        <v>1087</v>
      </c>
      <c r="AH413" s="1951"/>
      <c r="AI413" s="2047">
        <f>T413</f>
        <v>49203132</v>
      </c>
      <c r="AJ413" s="2076" cm="1">
        <f t="array" ref="AJ413">SUM(MID(0&amp;AI413,LARGE(INDEX(ISNUMBER(--MID(AI413,ROW($1:$127),1))*ROW($1:$127),),ROW($1:$127))+1,1)*10^ROW($1:$127)/10)</f>
        <v>49203132</v>
      </c>
      <c r="AK413" s="1953" t="str">
        <f>VLOOKUP($AJ413,'Item Master Data'!$A:$F,3,FALSE)</f>
        <v>Q.PEAK DUO BLK G10+</v>
      </c>
      <c r="AL413" s="1494">
        <f>VLOOKUP($AJ413,'Item Master Data'!$A:$F,6,FALSE)</f>
        <v>360</v>
      </c>
      <c r="AM413" s="1494">
        <f>F413/AN413</f>
        <v>28</v>
      </c>
      <c r="AN413" s="1494">
        <f>VLOOKUP(AJ413,'Item Master Data'!$A:$G,7,FALSE)</f>
        <v>32</v>
      </c>
      <c r="AO413" s="1494">
        <f>E413-AL413</f>
        <v>0</v>
      </c>
    </row>
    <row r="414" spans="1:41" s="1494" customFormat="1" ht="15" customHeight="1">
      <c r="A414" s="1550" t="s">
        <v>2534</v>
      </c>
      <c r="B414" s="2029" t="s">
        <v>4216</v>
      </c>
      <c r="C414" s="2029" t="s">
        <v>1189</v>
      </c>
      <c r="D414" s="2029" t="s">
        <v>2503</v>
      </c>
      <c r="E414" s="2031">
        <v>360</v>
      </c>
      <c r="F414" s="2032">
        <v>896</v>
      </c>
      <c r="G414" s="1833">
        <f>F414*E414</f>
        <v>322560</v>
      </c>
      <c r="H414" s="1831">
        <f>E414*F414/1000000</f>
        <v>0.32256000000000001</v>
      </c>
      <c r="I414" s="1837">
        <f>H414</f>
        <v>0.32256000000000001</v>
      </c>
      <c r="J414" s="1818"/>
      <c r="K414" s="2104"/>
      <c r="L414" s="2105"/>
      <c r="M414" s="2110">
        <f>SUM(I414:L414)</f>
        <v>0.32256000000000001</v>
      </c>
      <c r="N414" s="2030">
        <v>44671</v>
      </c>
      <c r="O414" s="2030">
        <v>44657</v>
      </c>
      <c r="P414" s="2030">
        <v>44669</v>
      </c>
      <c r="Q414" s="2030">
        <v>44671</v>
      </c>
      <c r="R414" s="2029" t="s">
        <v>1144</v>
      </c>
      <c r="S414" s="2029">
        <v>60</v>
      </c>
      <c r="T414" s="2029">
        <v>49203132</v>
      </c>
      <c r="U414" s="2024">
        <v>0.47499999999999998</v>
      </c>
      <c r="V414" s="2029"/>
      <c r="W414" s="2029" t="s">
        <v>1094</v>
      </c>
      <c r="X414" s="2029">
        <v>0</v>
      </c>
      <c r="Y414" s="2029">
        <v>60</v>
      </c>
      <c r="Z414" s="2029" t="s">
        <v>1191</v>
      </c>
      <c r="AA414" s="2029" t="s">
        <v>1113</v>
      </c>
      <c r="AB414" s="2027">
        <v>8840</v>
      </c>
      <c r="AC414" s="2029" t="s">
        <v>1096</v>
      </c>
      <c r="AD414" s="1937" t="s">
        <v>3662</v>
      </c>
      <c r="AE414" s="2029"/>
      <c r="AF414" s="2026"/>
      <c r="AG414" s="2026" t="s">
        <v>1087</v>
      </c>
      <c r="AH414" s="1951"/>
      <c r="AI414" s="2047">
        <f>T414</f>
        <v>49203132</v>
      </c>
      <c r="AJ414" s="2076" cm="1">
        <f t="array" ref="AJ414">SUM(MID(0&amp;AI414,LARGE(INDEX(ISNUMBER(--MID(AI414,ROW($1:$127),1))*ROW($1:$127),),ROW($1:$127))+1,1)*10^ROW($1:$127)/10)</f>
        <v>49203132</v>
      </c>
      <c r="AK414" s="1953" t="str">
        <f>VLOOKUP($AJ414,'Item Master Data'!$A:$F,3,FALSE)</f>
        <v>Q.PEAK DUO BLK G10+</v>
      </c>
      <c r="AL414" s="1494">
        <f>VLOOKUP($AJ414,'Item Master Data'!$A:$F,6,FALSE)</f>
        <v>360</v>
      </c>
      <c r="AM414" s="1494">
        <f>F414/AN414</f>
        <v>28</v>
      </c>
      <c r="AN414" s="1494">
        <f>VLOOKUP(AJ414,'Item Master Data'!$A:$G,7,FALSE)</f>
        <v>32</v>
      </c>
      <c r="AO414" s="1494">
        <f>E414-AL414</f>
        <v>0</v>
      </c>
    </row>
    <row r="415" spans="1:41" s="1494" customFormat="1" ht="15" customHeight="1">
      <c r="A415" s="1550" t="s">
        <v>2534</v>
      </c>
      <c r="B415" s="2029" t="s">
        <v>4217</v>
      </c>
      <c r="C415" s="2250" t="s">
        <v>1189</v>
      </c>
      <c r="D415" s="2029" t="s">
        <v>2503</v>
      </c>
      <c r="E415" s="2031">
        <v>360</v>
      </c>
      <c r="F415" s="2032">
        <v>832</v>
      </c>
      <c r="G415" s="1833">
        <f>F415*E415</f>
        <v>299520</v>
      </c>
      <c r="H415" s="1831">
        <f>E415*F415/1000000</f>
        <v>0.29952000000000001</v>
      </c>
      <c r="I415" s="1837"/>
      <c r="J415" s="2104">
        <f>H415</f>
        <v>0.29952000000000001</v>
      </c>
      <c r="K415" s="2104"/>
      <c r="L415" s="2105"/>
      <c r="M415" s="2110">
        <f>SUM(I415:L415)</f>
        <v>0.29952000000000001</v>
      </c>
      <c r="N415" s="2021"/>
      <c r="O415" s="2030">
        <v>44657</v>
      </c>
      <c r="P415" s="2030">
        <v>44671</v>
      </c>
      <c r="Q415" s="2030">
        <v>44673</v>
      </c>
      <c r="R415" s="2029" t="s">
        <v>1144</v>
      </c>
      <c r="S415" s="2029">
        <v>60</v>
      </c>
      <c r="T415" s="2029">
        <v>49203132</v>
      </c>
      <c r="U415" s="2024">
        <v>0.47499999999999998</v>
      </c>
      <c r="V415" s="2029"/>
      <c r="W415" s="2029" t="s">
        <v>1094</v>
      </c>
      <c r="X415" s="2029">
        <v>0</v>
      </c>
      <c r="Y415" s="2029">
        <v>60</v>
      </c>
      <c r="Z415" s="2029" t="s">
        <v>2239</v>
      </c>
      <c r="AA415" s="2029" t="s">
        <v>1095</v>
      </c>
      <c r="AB415" s="2027">
        <v>75261</v>
      </c>
      <c r="AC415" s="2029" t="s">
        <v>1096</v>
      </c>
      <c r="AD415" s="1937" t="s">
        <v>3662</v>
      </c>
      <c r="AE415" s="2029"/>
      <c r="AF415" s="2026"/>
      <c r="AG415" s="2026" t="s">
        <v>1087</v>
      </c>
      <c r="AH415" s="1951"/>
      <c r="AI415" s="2047">
        <f>T415</f>
        <v>49203132</v>
      </c>
      <c r="AJ415" s="2076" cm="1">
        <f t="array" ref="AJ415">SUM(MID(0&amp;AI415,LARGE(INDEX(ISNUMBER(--MID(AI415,ROW($1:$127),1))*ROW($1:$127),),ROW($1:$127))+1,1)*10^ROW($1:$127)/10)</f>
        <v>49203132</v>
      </c>
      <c r="AK415" s="1953" t="str">
        <f>VLOOKUP($AJ415,'Item Master Data'!$A:$F,3,FALSE)</f>
        <v>Q.PEAK DUO BLK G10+</v>
      </c>
      <c r="AL415" s="1494">
        <f>VLOOKUP($AJ415,'Item Master Data'!$A:$F,6,FALSE)</f>
        <v>360</v>
      </c>
      <c r="AM415" s="1494">
        <f>F415/AN415</f>
        <v>26</v>
      </c>
      <c r="AN415" s="1494">
        <f>VLOOKUP(AJ415,'Item Master Data'!$A:$G,7,FALSE)</f>
        <v>32</v>
      </c>
      <c r="AO415" s="1494">
        <f>E415-AL415</f>
        <v>0</v>
      </c>
    </row>
    <row r="416" spans="1:41" s="1494" customFormat="1" ht="15" customHeight="1">
      <c r="A416" s="1550" t="s">
        <v>2534</v>
      </c>
      <c r="B416" s="2029" t="s">
        <v>4218</v>
      </c>
      <c r="C416" s="2250" t="s">
        <v>1189</v>
      </c>
      <c r="D416" s="2029" t="s">
        <v>2503</v>
      </c>
      <c r="E416" s="2031">
        <v>360</v>
      </c>
      <c r="F416" s="2032">
        <v>832</v>
      </c>
      <c r="G416" s="1833">
        <f>F416*E416</f>
        <v>299520</v>
      </c>
      <c r="H416" s="1831">
        <f>E416*F416/1000000</f>
        <v>0.29952000000000001</v>
      </c>
      <c r="I416" s="1837"/>
      <c r="J416" s="2104">
        <f>H416</f>
        <v>0.29952000000000001</v>
      </c>
      <c r="K416" s="2104"/>
      <c r="L416" s="2105"/>
      <c r="M416" s="2110">
        <f>SUM(I416:L416)</f>
        <v>0.29952000000000001</v>
      </c>
      <c r="N416" s="2021"/>
      <c r="O416" s="2030">
        <v>44662</v>
      </c>
      <c r="P416" s="2030">
        <v>44671</v>
      </c>
      <c r="Q416" s="2030">
        <v>44673</v>
      </c>
      <c r="R416" s="2029" t="s">
        <v>1144</v>
      </c>
      <c r="S416" s="2029">
        <v>60</v>
      </c>
      <c r="T416" s="2029">
        <v>49203132</v>
      </c>
      <c r="U416" s="2024">
        <v>0.47499999999999998</v>
      </c>
      <c r="V416" s="2029"/>
      <c r="W416" s="2029" t="s">
        <v>1094</v>
      </c>
      <c r="X416" s="2029">
        <v>0</v>
      </c>
      <c r="Y416" s="2029">
        <v>60</v>
      </c>
      <c r="Z416" s="2029" t="s">
        <v>4242</v>
      </c>
      <c r="AA416" s="2029" t="s">
        <v>1170</v>
      </c>
      <c r="AB416" s="2027">
        <v>6023</v>
      </c>
      <c r="AC416" s="2029" t="s">
        <v>1096</v>
      </c>
      <c r="AD416" s="1937" t="s">
        <v>3662</v>
      </c>
      <c r="AE416" s="2029"/>
      <c r="AF416" s="2026"/>
      <c r="AG416" s="2026" t="s">
        <v>1087</v>
      </c>
      <c r="AH416" s="1951"/>
      <c r="AI416" s="2047">
        <f>T416</f>
        <v>49203132</v>
      </c>
      <c r="AJ416" s="2076" cm="1">
        <f t="array" ref="AJ416">SUM(MID(0&amp;AI416,LARGE(INDEX(ISNUMBER(--MID(AI416,ROW($1:$127),1))*ROW($1:$127),),ROW($1:$127))+1,1)*10^ROW($1:$127)/10)</f>
        <v>49203132</v>
      </c>
      <c r="AK416" s="1953" t="str">
        <f>VLOOKUP($AJ416,'Item Master Data'!$A:$F,3,FALSE)</f>
        <v>Q.PEAK DUO BLK G10+</v>
      </c>
      <c r="AL416" s="1494">
        <f>VLOOKUP($AJ416,'Item Master Data'!$A:$F,6,FALSE)</f>
        <v>360</v>
      </c>
      <c r="AM416" s="1494">
        <f>F416/AN416</f>
        <v>26</v>
      </c>
      <c r="AN416" s="1494">
        <f>VLOOKUP(AJ416,'Item Master Data'!$A:$G,7,FALSE)</f>
        <v>32</v>
      </c>
      <c r="AO416" s="1494">
        <f>E416-AL416</f>
        <v>0</v>
      </c>
    </row>
    <row r="417" spans="1:41" s="1494" customFormat="1" ht="15" customHeight="1">
      <c r="A417" s="1550" t="s">
        <v>2534</v>
      </c>
      <c r="B417" s="2029" t="s">
        <v>4220</v>
      </c>
      <c r="C417" s="2250" t="s">
        <v>1189</v>
      </c>
      <c r="D417" s="2029" t="s">
        <v>2503</v>
      </c>
      <c r="E417" s="2031">
        <v>360</v>
      </c>
      <c r="F417" s="2032">
        <v>832</v>
      </c>
      <c r="G417" s="1833">
        <f>F417*E417</f>
        <v>299520</v>
      </c>
      <c r="H417" s="1831">
        <f>E417*F417/1000000</f>
        <v>0.29952000000000001</v>
      </c>
      <c r="I417" s="1837"/>
      <c r="J417" s="2104">
        <f>H417</f>
        <v>0.29952000000000001</v>
      </c>
      <c r="K417" s="2104"/>
      <c r="L417" s="2105"/>
      <c r="M417" s="2110">
        <f>SUM(I417:L417)</f>
        <v>0.29952000000000001</v>
      </c>
      <c r="N417" s="2021"/>
      <c r="O417" s="2030">
        <v>44663</v>
      </c>
      <c r="P417" s="2030">
        <v>44671</v>
      </c>
      <c r="Q417" s="2030">
        <v>44673</v>
      </c>
      <c r="R417" s="2029" t="s">
        <v>1144</v>
      </c>
      <c r="S417" s="2029">
        <v>60</v>
      </c>
      <c r="T417" s="2029">
        <v>49203132</v>
      </c>
      <c r="U417" s="2024">
        <v>0.47499999999999998</v>
      </c>
      <c r="V417" s="2029"/>
      <c r="W417" s="2029" t="s">
        <v>1094</v>
      </c>
      <c r="X417" s="2029">
        <v>0</v>
      </c>
      <c r="Y417" s="2029">
        <v>60</v>
      </c>
      <c r="Z417" s="2029" t="s">
        <v>2287</v>
      </c>
      <c r="AA417" s="2029" t="s">
        <v>1149</v>
      </c>
      <c r="AB417" s="2027">
        <v>33634</v>
      </c>
      <c r="AC417" s="2029" t="s">
        <v>1096</v>
      </c>
      <c r="AD417" s="1937" t="s">
        <v>3662</v>
      </c>
      <c r="AE417" s="2029"/>
      <c r="AF417" s="2026"/>
      <c r="AG417" s="2026" t="s">
        <v>1087</v>
      </c>
      <c r="AH417" s="1951"/>
      <c r="AI417" s="2047">
        <f>T417</f>
        <v>49203132</v>
      </c>
      <c r="AJ417" s="2076" cm="1">
        <f t="array" ref="AJ417">SUM(MID(0&amp;AI417,LARGE(INDEX(ISNUMBER(--MID(AI417,ROW($1:$127),1))*ROW($1:$127),),ROW($1:$127))+1,1)*10^ROW($1:$127)/10)</f>
        <v>49203132</v>
      </c>
      <c r="AK417" s="1953" t="str">
        <f>VLOOKUP($AJ417,'Item Master Data'!$A:$F,3,FALSE)</f>
        <v>Q.PEAK DUO BLK G10+</v>
      </c>
      <c r="AL417" s="1494">
        <f>VLOOKUP($AJ417,'Item Master Data'!$A:$F,6,FALSE)</f>
        <v>360</v>
      </c>
      <c r="AM417" s="1494">
        <f>F417/AN417</f>
        <v>26</v>
      </c>
      <c r="AN417" s="1494">
        <f>VLOOKUP(AJ417,'Item Master Data'!$A:$G,7,FALSE)</f>
        <v>32</v>
      </c>
      <c r="AO417" s="1494">
        <f>E417-AL417</f>
        <v>0</v>
      </c>
    </row>
    <row r="418" spans="1:41" s="1494" customFormat="1" ht="15" customHeight="1">
      <c r="A418" s="1550" t="s">
        <v>2534</v>
      </c>
      <c r="B418" s="2029" t="s">
        <v>4221</v>
      </c>
      <c r="C418" s="2029" t="s">
        <v>1189</v>
      </c>
      <c r="D418" s="2029" t="s">
        <v>2503</v>
      </c>
      <c r="E418" s="2031">
        <v>360</v>
      </c>
      <c r="F418" s="2032">
        <v>896</v>
      </c>
      <c r="G418" s="1833">
        <f>F418*E418</f>
        <v>322560</v>
      </c>
      <c r="H418" s="1831">
        <f>E418*F418/1000000</f>
        <v>0.32256000000000001</v>
      </c>
      <c r="I418" s="1837"/>
      <c r="J418" s="2104">
        <f>H418</f>
        <v>0.32256000000000001</v>
      </c>
      <c r="K418" s="2104"/>
      <c r="L418" s="2105"/>
      <c r="M418" s="2110">
        <f>SUM(I418:L418)</f>
        <v>0.32256000000000001</v>
      </c>
      <c r="N418" s="2021"/>
      <c r="O418" s="2030">
        <v>44662</v>
      </c>
      <c r="P418" s="2030">
        <v>44672</v>
      </c>
      <c r="Q418" s="2030">
        <v>44673</v>
      </c>
      <c r="R418" s="2029" t="s">
        <v>1144</v>
      </c>
      <c r="S418" s="2029">
        <v>60</v>
      </c>
      <c r="T418" s="2029">
        <v>49203132</v>
      </c>
      <c r="U418" s="2024">
        <v>0.47499999999999998</v>
      </c>
      <c r="V418" s="2029"/>
      <c r="W418" s="2029" t="s">
        <v>1094</v>
      </c>
      <c r="X418" s="2029">
        <v>0</v>
      </c>
      <c r="Y418" s="2029">
        <v>60</v>
      </c>
      <c r="Z418" s="2029" t="s">
        <v>1223</v>
      </c>
      <c r="AA418" s="2029" t="s">
        <v>1095</v>
      </c>
      <c r="AB418" s="2027">
        <v>78764</v>
      </c>
      <c r="AC418" s="2029" t="s">
        <v>1096</v>
      </c>
      <c r="AD418" s="2029" t="s">
        <v>3662</v>
      </c>
      <c r="AE418" s="2029"/>
      <c r="AF418" s="2026"/>
      <c r="AG418" s="2026" t="s">
        <v>1087</v>
      </c>
      <c r="AH418" s="1951"/>
      <c r="AI418" s="2047">
        <f>T418</f>
        <v>49203132</v>
      </c>
      <c r="AJ418" s="2076" cm="1">
        <f t="array" ref="AJ418">SUM(MID(0&amp;AI418,LARGE(INDEX(ISNUMBER(--MID(AI418,ROW($1:$127),1))*ROW($1:$127),),ROW($1:$127))+1,1)*10^ROW($1:$127)/10)</f>
        <v>49203132</v>
      </c>
      <c r="AK418" s="1953" t="str">
        <f>VLOOKUP($AJ418,'Item Master Data'!$A:$F,3,FALSE)</f>
        <v>Q.PEAK DUO BLK G10+</v>
      </c>
      <c r="AL418" s="1494">
        <f>VLOOKUP($AJ418,'Item Master Data'!$A:$F,6,FALSE)</f>
        <v>360</v>
      </c>
      <c r="AM418" s="1494">
        <f>F418/AN418</f>
        <v>28</v>
      </c>
      <c r="AN418" s="1494">
        <f>VLOOKUP(AJ418,'Item Master Data'!$A:$G,7,FALSE)</f>
        <v>32</v>
      </c>
      <c r="AO418" s="1494">
        <f>E418-AL418</f>
        <v>0</v>
      </c>
    </row>
    <row r="419" spans="1:41" s="1494" customFormat="1" ht="15" customHeight="1">
      <c r="A419" s="1550" t="s">
        <v>2534</v>
      </c>
      <c r="B419" s="2029" t="s">
        <v>4222</v>
      </c>
      <c r="C419" s="2029" t="s">
        <v>1189</v>
      </c>
      <c r="D419" s="2029" t="s">
        <v>2503</v>
      </c>
      <c r="E419" s="2031">
        <v>360</v>
      </c>
      <c r="F419" s="2032">
        <v>832</v>
      </c>
      <c r="G419" s="1833">
        <f>F419*E419</f>
        <v>299520</v>
      </c>
      <c r="H419" s="1831">
        <f>E419*F419/1000000</f>
        <v>0.29952000000000001</v>
      </c>
      <c r="I419" s="1837"/>
      <c r="J419" s="1818"/>
      <c r="K419" s="2104">
        <f t="shared" ref="K419" si="19">H419</f>
        <v>0.29952000000000001</v>
      </c>
      <c r="L419" s="2105"/>
      <c r="M419" s="2110">
        <f>SUM(I419:L419)</f>
        <v>0.29952000000000001</v>
      </c>
      <c r="N419" s="1954" t="s">
        <v>3464</v>
      </c>
      <c r="O419" s="2030">
        <v>44657</v>
      </c>
      <c r="P419" s="2030">
        <v>44670</v>
      </c>
      <c r="Q419" s="2030">
        <v>44671</v>
      </c>
      <c r="R419" s="2029" t="s">
        <v>1144</v>
      </c>
      <c r="S419" s="2029">
        <v>60</v>
      </c>
      <c r="T419" s="2029">
        <v>49203132</v>
      </c>
      <c r="U419" s="2024">
        <v>0.47499999999999998</v>
      </c>
      <c r="V419" s="2029"/>
      <c r="W419" s="2029" t="s">
        <v>1094</v>
      </c>
      <c r="X419" s="2029">
        <v>0</v>
      </c>
      <c r="Y419" s="2029">
        <v>60</v>
      </c>
      <c r="Z419" s="2029" t="s">
        <v>1152</v>
      </c>
      <c r="AA419" s="2029" t="s">
        <v>1149</v>
      </c>
      <c r="AB419" s="2027">
        <v>32822</v>
      </c>
      <c r="AC419" s="2029" t="s">
        <v>1096</v>
      </c>
      <c r="AD419" s="1937" t="s">
        <v>3662</v>
      </c>
      <c r="AE419" s="2029"/>
      <c r="AF419" s="2026"/>
      <c r="AG419" s="2026" t="s">
        <v>1087</v>
      </c>
      <c r="AH419" s="1951"/>
      <c r="AI419" s="2047">
        <f>T419</f>
        <v>49203132</v>
      </c>
      <c r="AJ419" s="2076" cm="1">
        <f t="array" ref="AJ419">SUM(MID(0&amp;AI419,LARGE(INDEX(ISNUMBER(--MID(AI419,ROW($1:$127),1))*ROW($1:$127),),ROW($1:$127))+1,1)*10^ROW($1:$127)/10)</f>
        <v>49203132</v>
      </c>
      <c r="AK419" s="1953" t="str">
        <f>VLOOKUP($AJ419,'Item Master Data'!$A:$F,3,FALSE)</f>
        <v>Q.PEAK DUO BLK G10+</v>
      </c>
      <c r="AL419" s="1494">
        <f>VLOOKUP($AJ419,'Item Master Data'!$A:$F,6,FALSE)</f>
        <v>360</v>
      </c>
      <c r="AM419" s="1494">
        <f>F419/AN419</f>
        <v>26</v>
      </c>
      <c r="AN419" s="1494">
        <f>VLOOKUP(AJ419,'Item Master Data'!$A:$G,7,FALSE)</f>
        <v>32</v>
      </c>
      <c r="AO419" s="1494">
        <f>E419-AL419</f>
        <v>0</v>
      </c>
    </row>
    <row r="420" spans="1:41" s="1494" customFormat="1" ht="15" customHeight="1">
      <c r="A420" s="1550" t="s">
        <v>2534</v>
      </c>
      <c r="B420" s="2029" t="s">
        <v>4223</v>
      </c>
      <c r="C420" s="2029" t="s">
        <v>1189</v>
      </c>
      <c r="D420" s="2029" t="s">
        <v>2503</v>
      </c>
      <c r="E420" s="2031">
        <v>360</v>
      </c>
      <c r="F420" s="2032">
        <v>896</v>
      </c>
      <c r="G420" s="1833">
        <f>F420*E420</f>
        <v>322560</v>
      </c>
      <c r="H420" s="1831">
        <f>E420*F420/1000000</f>
        <v>0.32256000000000001</v>
      </c>
      <c r="I420" s="1837"/>
      <c r="J420" s="2104">
        <f>H420</f>
        <v>0.32256000000000001</v>
      </c>
      <c r="K420" s="2104"/>
      <c r="L420" s="2105"/>
      <c r="M420" s="2110">
        <f>SUM(I420:L420)</f>
        <v>0.32256000000000001</v>
      </c>
      <c r="N420" s="2021"/>
      <c r="O420" s="2030">
        <v>44663</v>
      </c>
      <c r="P420" s="2030">
        <v>44673</v>
      </c>
      <c r="Q420" s="2030">
        <v>44676</v>
      </c>
      <c r="R420" s="2029" t="s">
        <v>1144</v>
      </c>
      <c r="S420" s="2029">
        <v>60</v>
      </c>
      <c r="T420" s="2029">
        <v>49203132</v>
      </c>
      <c r="U420" s="2024">
        <v>0.47499999999999998</v>
      </c>
      <c r="V420" s="2029"/>
      <c r="W420" s="2029" t="s">
        <v>1094</v>
      </c>
      <c r="X420" s="2029">
        <v>0</v>
      </c>
      <c r="Y420" s="2029">
        <v>60</v>
      </c>
      <c r="Z420" s="2025" t="s">
        <v>2239</v>
      </c>
      <c r="AA420" s="2025" t="s">
        <v>1095</v>
      </c>
      <c r="AB420" s="2277">
        <v>75261</v>
      </c>
      <c r="AC420" s="2029" t="s">
        <v>1096</v>
      </c>
      <c r="AD420" s="1937" t="s">
        <v>3662</v>
      </c>
      <c r="AE420" s="2029"/>
      <c r="AF420" s="2026"/>
      <c r="AG420" s="2026" t="s">
        <v>1087</v>
      </c>
      <c r="AH420" s="1951"/>
      <c r="AI420" s="2047">
        <f>T420</f>
        <v>49203132</v>
      </c>
      <c r="AJ420" s="2076" cm="1">
        <f t="array" ref="AJ420">SUM(MID(0&amp;AI420,LARGE(INDEX(ISNUMBER(--MID(AI420,ROW($1:$127),1))*ROW($1:$127),),ROW($1:$127))+1,1)*10^ROW($1:$127)/10)</f>
        <v>49203132</v>
      </c>
      <c r="AK420" s="1953" t="str">
        <f>VLOOKUP($AJ420,'Item Master Data'!$A:$F,3,FALSE)</f>
        <v>Q.PEAK DUO BLK G10+</v>
      </c>
      <c r="AL420" s="1494">
        <f>VLOOKUP($AJ420,'Item Master Data'!$A:$F,6,FALSE)</f>
        <v>360</v>
      </c>
      <c r="AM420" s="1494">
        <f>F420/AN420</f>
        <v>28</v>
      </c>
      <c r="AN420" s="1494">
        <f>VLOOKUP(AJ420,'Item Master Data'!$A:$G,7,FALSE)</f>
        <v>32</v>
      </c>
      <c r="AO420" s="1494">
        <f>E420-AL420</f>
        <v>0</v>
      </c>
    </row>
    <row r="421" spans="1:41" s="1494" customFormat="1" ht="15" customHeight="1">
      <c r="A421" s="1550" t="s">
        <v>2534</v>
      </c>
      <c r="B421" s="2029" t="s">
        <v>4224</v>
      </c>
      <c r="C421" s="2029" t="s">
        <v>1189</v>
      </c>
      <c r="D421" s="1951" t="s">
        <v>2220</v>
      </c>
      <c r="E421" s="2029">
        <v>400</v>
      </c>
      <c r="F421" s="2032">
        <v>768</v>
      </c>
      <c r="G421" s="1833">
        <f>F421*E421</f>
        <v>307200</v>
      </c>
      <c r="H421" s="1831">
        <f>E421*F421/1000000</f>
        <v>0.30719999999999997</v>
      </c>
      <c r="I421" s="1837"/>
      <c r="J421" s="1818"/>
      <c r="K421" s="2104">
        <f t="shared" ref="K421" si="20">H421</f>
        <v>0.30719999999999997</v>
      </c>
      <c r="L421" s="2105"/>
      <c r="M421" s="2110">
        <f>SUM(I421:L421)</f>
        <v>0.30719999999999997</v>
      </c>
      <c r="N421" s="1954" t="s">
        <v>3464</v>
      </c>
      <c r="O421" s="2030">
        <v>44666</v>
      </c>
      <c r="P421" s="2030">
        <v>44673</v>
      </c>
      <c r="Q421" s="2030">
        <v>44676</v>
      </c>
      <c r="R421" s="1951" t="s">
        <v>1144</v>
      </c>
      <c r="S421" s="2029">
        <v>60</v>
      </c>
      <c r="T421" s="2029">
        <v>49405140</v>
      </c>
      <c r="U421" s="2024">
        <v>0.49</v>
      </c>
      <c r="V421" s="2029"/>
      <c r="W421" s="2029" t="s">
        <v>1094</v>
      </c>
      <c r="X421" s="2029">
        <v>0</v>
      </c>
      <c r="Y421" s="2029">
        <v>60</v>
      </c>
      <c r="Z421" s="2029" t="s">
        <v>1190</v>
      </c>
      <c r="AA421" s="2029" t="s">
        <v>1133</v>
      </c>
      <c r="AB421" s="2027">
        <v>11803</v>
      </c>
      <c r="AC421" s="2029" t="s">
        <v>1096</v>
      </c>
      <c r="AD421" s="1937" t="s">
        <v>3662</v>
      </c>
      <c r="AE421" s="2029"/>
      <c r="AF421" s="2026"/>
      <c r="AG421" s="2026" t="s">
        <v>1087</v>
      </c>
      <c r="AH421" s="1951"/>
      <c r="AI421" s="2047">
        <f>T421</f>
        <v>49405140</v>
      </c>
      <c r="AJ421" s="2076" cm="1">
        <f t="array" ref="AJ421">SUM(MID(0&amp;AI421,LARGE(INDEX(ISNUMBER(--MID(AI421,ROW($1:$127),1))*ROW($1:$127),),ROW($1:$127))+1,1)*10^ROW($1:$127)/10)</f>
        <v>49405140</v>
      </c>
      <c r="AK421" s="1953" t="str">
        <f>VLOOKUP($AJ421,'Item Master Data'!$A:$F,3,FALSE)</f>
        <v>Q.PEAK DUO BLK ML G10+</v>
      </c>
      <c r="AL421" s="1494">
        <f>VLOOKUP($AJ421,'Item Master Data'!$A:$F,6,FALSE)</f>
        <v>400</v>
      </c>
      <c r="AM421" s="1494">
        <f>F421/AN421</f>
        <v>24</v>
      </c>
      <c r="AN421" s="1494">
        <f>VLOOKUP(AJ421,'Item Master Data'!$A:$G,7,FALSE)</f>
        <v>32</v>
      </c>
      <c r="AO421" s="1494">
        <f>E421-AL421</f>
        <v>0</v>
      </c>
    </row>
    <row r="422" spans="1:41" s="1494" customFormat="1" ht="15" customHeight="1">
      <c r="A422" s="1550" t="s">
        <v>2534</v>
      </c>
      <c r="B422" s="2029" t="s">
        <v>4226</v>
      </c>
      <c r="C422" s="2250" t="s">
        <v>1189</v>
      </c>
      <c r="D422" s="1951" t="s">
        <v>2503</v>
      </c>
      <c r="E422" s="2029">
        <v>360</v>
      </c>
      <c r="F422" s="2107">
        <v>832</v>
      </c>
      <c r="G422" s="1833">
        <f>F422*E422</f>
        <v>299520</v>
      </c>
      <c r="H422" s="1831">
        <f>E422*F422/1000000</f>
        <v>0.29952000000000001</v>
      </c>
      <c r="I422" s="1837"/>
      <c r="J422" s="2104">
        <f>H422</f>
        <v>0.29952000000000001</v>
      </c>
      <c r="K422" s="2104"/>
      <c r="L422" s="2105"/>
      <c r="M422" s="2110">
        <f>SUM(I422:L422)</f>
        <v>0.29952000000000001</v>
      </c>
      <c r="N422" s="2021"/>
      <c r="O422" s="2030">
        <v>44663</v>
      </c>
      <c r="P422" s="2030">
        <v>44671</v>
      </c>
      <c r="Q422" s="2030">
        <v>44672</v>
      </c>
      <c r="R422" s="1951" t="s">
        <v>1144</v>
      </c>
      <c r="S422" s="2029">
        <v>60</v>
      </c>
      <c r="T422" s="2029">
        <v>49203132</v>
      </c>
      <c r="U422" s="2024">
        <v>0.47499999999999998</v>
      </c>
      <c r="V422" s="2029"/>
      <c r="W422" s="2029" t="s">
        <v>1094</v>
      </c>
      <c r="X422" s="2029">
        <v>0</v>
      </c>
      <c r="Y422" s="2029">
        <v>60</v>
      </c>
      <c r="Z422" s="2029" t="s">
        <v>1152</v>
      </c>
      <c r="AA422" s="2029" t="s">
        <v>1149</v>
      </c>
      <c r="AB422" s="2027">
        <v>32822</v>
      </c>
      <c r="AC422" s="2029" t="s">
        <v>1096</v>
      </c>
      <c r="AD422" s="1937" t="s">
        <v>3662</v>
      </c>
      <c r="AE422" s="2029"/>
      <c r="AF422" s="2026"/>
      <c r="AG422" s="2026" t="s">
        <v>1087</v>
      </c>
      <c r="AH422" s="1951"/>
      <c r="AI422" s="2047">
        <f>T422</f>
        <v>49203132</v>
      </c>
      <c r="AJ422" s="2076" cm="1">
        <f t="array" ref="AJ422">SUM(MID(0&amp;AI422,LARGE(INDEX(ISNUMBER(--MID(AI422,ROW($1:$127),1))*ROW($1:$127),),ROW($1:$127))+1,1)*10^ROW($1:$127)/10)</f>
        <v>49203132</v>
      </c>
      <c r="AK422" s="1953" t="str">
        <f>VLOOKUP($AJ422,'Item Master Data'!$A:$F,3,FALSE)</f>
        <v>Q.PEAK DUO BLK G10+</v>
      </c>
      <c r="AL422" s="1494">
        <f>VLOOKUP($AJ422,'Item Master Data'!$A:$F,6,FALSE)</f>
        <v>360</v>
      </c>
      <c r="AM422" s="1494">
        <f>F422/AN422</f>
        <v>26</v>
      </c>
      <c r="AN422" s="1494">
        <f>VLOOKUP(AJ422,'Item Master Data'!$A:$G,7,FALSE)</f>
        <v>32</v>
      </c>
      <c r="AO422" s="1494">
        <f>E422-AL422</f>
        <v>0</v>
      </c>
    </row>
    <row r="423" spans="1:41" s="1494" customFormat="1" ht="15" customHeight="1">
      <c r="A423" s="1550" t="s">
        <v>2534</v>
      </c>
      <c r="B423" s="2029" t="s">
        <v>3522</v>
      </c>
      <c r="C423" s="2029" t="s">
        <v>1189</v>
      </c>
      <c r="D423" s="2029" t="s">
        <v>2220</v>
      </c>
      <c r="E423" s="2031">
        <v>400</v>
      </c>
      <c r="F423" s="2032">
        <v>896</v>
      </c>
      <c r="G423" s="1833">
        <f>F423*E423</f>
        <v>358400</v>
      </c>
      <c r="H423" s="1831">
        <f>E423*F423/1000000</f>
        <v>0.3584</v>
      </c>
      <c r="I423" s="1837">
        <f>H423</f>
        <v>0.3584</v>
      </c>
      <c r="J423" s="2104"/>
      <c r="K423" s="2104"/>
      <c r="L423" s="2105"/>
      <c r="M423" s="2110">
        <f>SUM(I423:L423)</f>
        <v>0.3584</v>
      </c>
      <c r="N423" s="2030">
        <v>44655</v>
      </c>
      <c r="O423" s="2030">
        <v>44649</v>
      </c>
      <c r="P423" s="2030">
        <v>44652</v>
      </c>
      <c r="Q423" s="2030">
        <v>44655</v>
      </c>
      <c r="R423" s="2029" t="s">
        <v>1144</v>
      </c>
      <c r="S423" s="2029">
        <v>60</v>
      </c>
      <c r="T423" s="2029" t="s">
        <v>3269</v>
      </c>
      <c r="U423" s="2024">
        <v>0.49</v>
      </c>
      <c r="V423" s="2029"/>
      <c r="W423" s="2029" t="s">
        <v>1094</v>
      </c>
      <c r="X423" s="2029">
        <v>0</v>
      </c>
      <c r="Y423" s="2029">
        <v>60</v>
      </c>
      <c r="Z423" s="2029" t="s">
        <v>2239</v>
      </c>
      <c r="AA423" s="2029" t="s">
        <v>1095</v>
      </c>
      <c r="AB423" s="2027">
        <v>75261</v>
      </c>
      <c r="AC423" s="2029" t="s">
        <v>1096</v>
      </c>
      <c r="AD423" s="1937" t="s">
        <v>1099</v>
      </c>
      <c r="AE423" s="2029"/>
      <c r="AF423" s="2026"/>
      <c r="AG423" s="2026" t="s">
        <v>1087</v>
      </c>
      <c r="AH423" s="1951"/>
      <c r="AI423" s="2047" t="str">
        <f>T423</f>
        <v>30390456H</v>
      </c>
      <c r="AJ423" s="2076" cm="1">
        <f t="array" ref="AJ423">SUM(MID(0&amp;AI423,LARGE(INDEX(ISNUMBER(--MID(AI423,ROW($1:$127),1))*ROW($1:$127),),ROW($1:$127))+1,1)*10^ROW($1:$127)/10)</f>
        <v>30390456</v>
      </c>
      <c r="AK423" s="1953" t="str">
        <f>VLOOKUP($AJ423,'Item Master Data'!$A:$F,3,FALSE)</f>
        <v>Q.PEAK DUO BLK ML G10+</v>
      </c>
      <c r="AL423" s="1494">
        <f>VLOOKUP($AJ423,'Item Master Data'!$A:$F,6,FALSE)</f>
        <v>400</v>
      </c>
      <c r="AM423" s="1494">
        <f>F423/AN423</f>
        <v>28</v>
      </c>
      <c r="AN423" s="1494">
        <f>VLOOKUP(AJ423,'Item Master Data'!$A:$G,7,FALSE)</f>
        <v>32</v>
      </c>
      <c r="AO423" s="1494">
        <f>E423-AL423</f>
        <v>0</v>
      </c>
    </row>
    <row r="424" spans="1:41" s="1494" customFormat="1" ht="15" customHeight="1">
      <c r="A424" s="1550" t="s">
        <v>2534</v>
      </c>
      <c r="B424" s="2029">
        <v>3851</v>
      </c>
      <c r="C424" s="2029" t="s">
        <v>1193</v>
      </c>
      <c r="D424" s="2029" t="s">
        <v>2220</v>
      </c>
      <c r="E424" s="2031">
        <v>400</v>
      </c>
      <c r="F424" s="2032">
        <v>832</v>
      </c>
      <c r="G424" s="1833"/>
      <c r="H424" s="1831"/>
      <c r="I424" s="1837"/>
      <c r="J424" s="2104"/>
      <c r="K424" s="2104"/>
      <c r="L424" s="2105">
        <f>H424</f>
        <v>0</v>
      </c>
      <c r="M424" s="2110">
        <f>SUM(I424:L424)</f>
        <v>0</v>
      </c>
      <c r="N424" s="2030"/>
      <c r="O424" s="2030"/>
      <c r="P424" s="2030"/>
      <c r="Q424" s="2030"/>
      <c r="R424" s="2029" t="s">
        <v>1144</v>
      </c>
      <c r="S424" s="2029">
        <v>60</v>
      </c>
      <c r="T424" s="2029">
        <v>49401140</v>
      </c>
      <c r="U424" s="2024">
        <v>0.48</v>
      </c>
      <c r="V424" s="2103" t="s">
        <v>4146</v>
      </c>
      <c r="W424" s="2029" t="s">
        <v>1103</v>
      </c>
      <c r="X424" s="2029"/>
      <c r="Y424" s="2029">
        <v>60</v>
      </c>
      <c r="Z424" s="2029" t="s">
        <v>1194</v>
      </c>
      <c r="AA424" s="2029" t="s">
        <v>1113</v>
      </c>
      <c r="AB424" s="2027" t="s">
        <v>4243</v>
      </c>
      <c r="AC424" s="2029" t="s">
        <v>1096</v>
      </c>
      <c r="AD424" s="1937" t="s">
        <v>3662</v>
      </c>
      <c r="AE424" s="2029"/>
      <c r="AF424" s="2026"/>
      <c r="AG424" s="2026" t="s">
        <v>1087</v>
      </c>
      <c r="AH424" s="1951"/>
      <c r="AI424" s="2047">
        <f>T424</f>
        <v>49401140</v>
      </c>
      <c r="AJ424" s="2076" cm="1">
        <f t="array" ref="AJ424">SUM(MID(0&amp;AI424,LARGE(INDEX(ISNUMBER(--MID(AI424,ROW($1:$127),1))*ROW($1:$127),),ROW($1:$127))+1,1)*10^ROW($1:$127)/10)</f>
        <v>49401140</v>
      </c>
      <c r="AK424" s="1953" t="str">
        <f>VLOOKUP($AJ424,'Item Master Data'!$A:$F,3,FALSE)</f>
        <v>Q.PEAK DUO BLK ML G10.a+</v>
      </c>
      <c r="AL424" s="1494">
        <f>VLOOKUP($AJ424,'Item Master Data'!$A:$F,6,FALSE)</f>
        <v>400</v>
      </c>
      <c r="AM424" s="1494">
        <f>F424/AN424</f>
        <v>26</v>
      </c>
      <c r="AN424" s="1494">
        <f>VLOOKUP(AJ424,'Item Master Data'!$A:$G,7,FALSE)</f>
        <v>32</v>
      </c>
      <c r="AO424" s="1494">
        <f>E424-AL424</f>
        <v>0</v>
      </c>
    </row>
    <row r="425" spans="1:41" s="1494" customFormat="1" ht="15" customHeight="1">
      <c r="A425" s="1550" t="s">
        <v>2534</v>
      </c>
      <c r="B425" s="2029" t="s">
        <v>4297</v>
      </c>
      <c r="C425" s="2029" t="s">
        <v>1193</v>
      </c>
      <c r="D425" s="2029" t="s">
        <v>2220</v>
      </c>
      <c r="E425" s="2031">
        <v>400</v>
      </c>
      <c r="F425" s="2032">
        <v>3328</v>
      </c>
      <c r="G425" s="1833">
        <f>F425*E425</f>
        <v>1331200</v>
      </c>
      <c r="H425" s="1831">
        <f>E425*F425/1000000</f>
        <v>1.3311999999999999</v>
      </c>
      <c r="I425" s="1837"/>
      <c r="J425" s="2104"/>
      <c r="K425" s="2104">
        <f>H425</f>
        <v>1.3311999999999999</v>
      </c>
      <c r="L425" s="2105"/>
      <c r="M425" s="2110">
        <f>SUM(I425:L425)</f>
        <v>1.3311999999999999</v>
      </c>
      <c r="N425" s="2112" t="s">
        <v>3376</v>
      </c>
      <c r="O425" s="2021">
        <v>44669</v>
      </c>
      <c r="P425" s="2030"/>
      <c r="Q425" s="2030"/>
      <c r="R425" s="2029" t="s">
        <v>1144</v>
      </c>
      <c r="S425" s="2029">
        <v>60</v>
      </c>
      <c r="T425" s="2029" t="s">
        <v>3371</v>
      </c>
      <c r="U425" s="2024">
        <v>0.48</v>
      </c>
      <c r="V425" s="2103" t="s">
        <v>4146</v>
      </c>
      <c r="W425" s="2029" t="s">
        <v>1103</v>
      </c>
      <c r="X425" s="2029"/>
      <c r="Y425" s="2029">
        <v>60</v>
      </c>
      <c r="Z425" s="2029" t="s">
        <v>2288</v>
      </c>
      <c r="AA425" s="2029" t="s">
        <v>1170</v>
      </c>
      <c r="AB425" s="2027">
        <v>6410</v>
      </c>
      <c r="AC425" s="2029" t="s">
        <v>1096</v>
      </c>
      <c r="AD425" s="2029" t="s">
        <v>1099</v>
      </c>
      <c r="AE425" s="2029"/>
      <c r="AF425" s="2026"/>
      <c r="AG425" s="2026" t="s">
        <v>1087</v>
      </c>
      <c r="AH425" s="1951"/>
      <c r="AI425" s="2047" t="str">
        <f>T425</f>
        <v>30390156H</v>
      </c>
      <c r="AJ425" s="2076" cm="1">
        <f t="array" ref="AJ425">SUM(MID(0&amp;AI425,LARGE(INDEX(ISNUMBER(--MID(AI425,ROW($1:$127),1))*ROW($1:$127),),ROW($1:$127))+1,1)*10^ROW($1:$127)/10)</f>
        <v>30390156</v>
      </c>
      <c r="AK425" s="1953" t="str">
        <f>VLOOKUP($AJ425,'Item Master Data'!$A:$F,3,FALSE)</f>
        <v>Q.PEAK DUO BLK ML G10+</v>
      </c>
      <c r="AL425" s="1494">
        <f>VLOOKUP($AJ425,'Item Master Data'!$A:$F,6,FALSE)</f>
        <v>400</v>
      </c>
      <c r="AM425" s="1494">
        <f>F425/AN425</f>
        <v>104</v>
      </c>
      <c r="AN425" s="1494">
        <f>VLOOKUP(AJ425,'Item Master Data'!$A:$G,7,FALSE)</f>
        <v>32</v>
      </c>
      <c r="AO425" s="1494">
        <f>E425-AL425</f>
        <v>0</v>
      </c>
    </row>
    <row r="426" spans="1:41" s="1494" customFormat="1" ht="15" customHeight="1">
      <c r="A426" s="1550" t="s">
        <v>2534</v>
      </c>
      <c r="B426" s="2029" t="s">
        <v>4298</v>
      </c>
      <c r="C426" s="2029" t="s">
        <v>1193</v>
      </c>
      <c r="D426" s="2029" t="s">
        <v>2220</v>
      </c>
      <c r="E426" s="2031">
        <v>400</v>
      </c>
      <c r="F426" s="2032">
        <v>1664</v>
      </c>
      <c r="G426" s="1833">
        <f>F426*E426</f>
        <v>665600</v>
      </c>
      <c r="H426" s="1831">
        <f>E426*F426/1000000</f>
        <v>0.66559999999999997</v>
      </c>
      <c r="I426" s="1837"/>
      <c r="J426" s="2104"/>
      <c r="K426" s="2104">
        <f>H426</f>
        <v>0.66559999999999997</v>
      </c>
      <c r="L426" s="2105"/>
      <c r="M426" s="2110">
        <f>SUM(I426:L426)</f>
        <v>0.66559999999999997</v>
      </c>
      <c r="N426" s="2112" t="s">
        <v>3376</v>
      </c>
      <c r="O426" s="2021">
        <v>44669</v>
      </c>
      <c r="P426" s="2030"/>
      <c r="Q426" s="2030"/>
      <c r="R426" s="2029" t="s">
        <v>1144</v>
      </c>
      <c r="S426" s="2029">
        <v>60</v>
      </c>
      <c r="T426" s="2029" t="s">
        <v>3371</v>
      </c>
      <c r="U426" s="2024">
        <v>0.48</v>
      </c>
      <c r="V426" s="2103" t="s">
        <v>4146</v>
      </c>
      <c r="W426" s="2029" t="s">
        <v>1103</v>
      </c>
      <c r="X426" s="2029"/>
      <c r="Y426" s="2029">
        <v>60</v>
      </c>
      <c r="Z426" s="2029" t="s">
        <v>3226</v>
      </c>
      <c r="AA426" s="2029" t="s">
        <v>1136</v>
      </c>
      <c r="AB426" s="2027">
        <v>2576</v>
      </c>
      <c r="AC426" s="2029" t="s">
        <v>1096</v>
      </c>
      <c r="AD426" s="2029" t="s">
        <v>1099</v>
      </c>
      <c r="AE426" s="2029"/>
      <c r="AF426" s="2026"/>
      <c r="AG426" s="2026" t="s">
        <v>1087</v>
      </c>
      <c r="AH426" s="1951"/>
      <c r="AI426" s="2047" t="str">
        <f>T426</f>
        <v>30390156H</v>
      </c>
      <c r="AJ426" s="2076" cm="1">
        <f t="array" ref="AJ426">SUM(MID(0&amp;AI426,LARGE(INDEX(ISNUMBER(--MID(AI426,ROW($1:$127),1))*ROW($1:$127),),ROW($1:$127))+1,1)*10^ROW($1:$127)/10)</f>
        <v>30390156</v>
      </c>
      <c r="AK426" s="1953" t="str">
        <f>VLOOKUP($AJ426,'Item Master Data'!$A:$F,3,FALSE)</f>
        <v>Q.PEAK DUO BLK ML G10+</v>
      </c>
      <c r="AL426" s="1494">
        <f>VLOOKUP($AJ426,'Item Master Data'!$A:$F,6,FALSE)</f>
        <v>400</v>
      </c>
      <c r="AM426" s="1494">
        <f>F426/AN426</f>
        <v>52</v>
      </c>
      <c r="AN426" s="1494">
        <f>VLOOKUP(AJ426,'Item Master Data'!$A:$G,7,FALSE)</f>
        <v>32</v>
      </c>
      <c r="AO426" s="1494">
        <f>E426-AL426</f>
        <v>0</v>
      </c>
    </row>
    <row r="427" spans="1:41" s="1494" customFormat="1" ht="15" customHeight="1">
      <c r="A427" s="1550" t="s">
        <v>2534</v>
      </c>
      <c r="B427" s="2029" t="s">
        <v>4299</v>
      </c>
      <c r="C427" s="2029" t="s">
        <v>1193</v>
      </c>
      <c r="D427" s="2029" t="s">
        <v>2220</v>
      </c>
      <c r="E427" s="2031">
        <v>400</v>
      </c>
      <c r="F427" s="2032">
        <v>832</v>
      </c>
      <c r="G427" s="1833">
        <f>F427*E427</f>
        <v>332800</v>
      </c>
      <c r="H427" s="1831">
        <f>E427*F427/1000000</f>
        <v>0.33279999999999998</v>
      </c>
      <c r="I427" s="1837"/>
      <c r="J427" s="2104"/>
      <c r="K427" s="2104">
        <f>H427</f>
        <v>0.33279999999999998</v>
      </c>
      <c r="L427" s="2105"/>
      <c r="M427" s="2110">
        <f>SUM(I427:L427)</f>
        <v>0.33279999999999998</v>
      </c>
      <c r="N427" s="2112" t="s">
        <v>3376</v>
      </c>
      <c r="O427" s="2021">
        <v>44669</v>
      </c>
      <c r="P427" s="2030"/>
      <c r="Q427" s="2030"/>
      <c r="R427" s="2029" t="s">
        <v>1144</v>
      </c>
      <c r="S427" s="2029">
        <v>60</v>
      </c>
      <c r="T427" s="2029"/>
      <c r="U427" s="2024">
        <v>0.48</v>
      </c>
      <c r="V427" s="2103" t="s">
        <v>4146</v>
      </c>
      <c r="W427" s="2029" t="s">
        <v>1103</v>
      </c>
      <c r="X427" s="2029"/>
      <c r="Y427" s="2029">
        <v>60</v>
      </c>
      <c r="Z427" s="2029" t="s">
        <v>3227</v>
      </c>
      <c r="AA427" s="2029" t="s">
        <v>1175</v>
      </c>
      <c r="AB427" s="2027">
        <v>21076</v>
      </c>
      <c r="AC427" s="2029" t="s">
        <v>1096</v>
      </c>
      <c r="AD427" s="2029" t="s">
        <v>1099</v>
      </c>
      <c r="AE427" s="2029"/>
      <c r="AF427" s="2026"/>
      <c r="AG427" s="2026" t="s">
        <v>1087</v>
      </c>
      <c r="AH427" s="1951"/>
      <c r="AI427" s="2047">
        <f>T427</f>
        <v>0</v>
      </c>
      <c r="AJ427" s="2076" cm="1">
        <f t="array" ref="AJ427">SUM(MID(0&amp;AI427,LARGE(INDEX(ISNUMBER(--MID(AI427,ROW($1:$127),1))*ROW($1:$127),),ROW($1:$127))+1,1)*10^ROW($1:$127)/10)</f>
        <v>0</v>
      </c>
      <c r="AK427" s="1953" t="e">
        <f>VLOOKUP($AJ427,'Item Master Data'!$A:$F,3,FALSE)</f>
        <v>#N/A</v>
      </c>
      <c r="AL427" s="1494" t="e">
        <f>VLOOKUP($AJ427,'Item Master Data'!$A:$F,6,FALSE)</f>
        <v>#N/A</v>
      </c>
      <c r="AM427" s="1494" t="e">
        <f>F427/AN427</f>
        <v>#N/A</v>
      </c>
      <c r="AN427" s="1494" t="e">
        <f>VLOOKUP(AJ427,'Item Master Data'!$A:$G,7,FALSE)</f>
        <v>#N/A</v>
      </c>
      <c r="AO427" s="1494" t="e">
        <f>E427-AL427</f>
        <v>#N/A</v>
      </c>
    </row>
    <row r="428" spans="1:41" s="1494" customFormat="1" ht="15" customHeight="1">
      <c r="A428" s="1550" t="s">
        <v>2534</v>
      </c>
      <c r="B428" s="2029" t="s">
        <v>4300</v>
      </c>
      <c r="C428" s="2029" t="s">
        <v>1193</v>
      </c>
      <c r="D428" s="2029" t="s">
        <v>2220</v>
      </c>
      <c r="E428" s="2031">
        <v>400</v>
      </c>
      <c r="F428" s="2032">
        <v>2496</v>
      </c>
      <c r="G428" s="1833">
        <f>F428*E428</f>
        <v>998400</v>
      </c>
      <c r="H428" s="1831">
        <f>E428*F428/1000000</f>
        <v>0.99839999999999995</v>
      </c>
      <c r="I428" s="1837"/>
      <c r="J428" s="2104"/>
      <c r="K428" s="2104">
        <f>H428</f>
        <v>0.99839999999999995</v>
      </c>
      <c r="L428" s="2105"/>
      <c r="M428" s="2110">
        <f>SUM(I428:L428)</f>
        <v>0.99839999999999995</v>
      </c>
      <c r="N428" s="2112" t="s">
        <v>3376</v>
      </c>
      <c r="O428" s="2021">
        <v>44669</v>
      </c>
      <c r="P428" s="2030"/>
      <c r="Q428" s="2030"/>
      <c r="R428" s="2029" t="s">
        <v>1144</v>
      </c>
      <c r="S428" s="2029">
        <v>60</v>
      </c>
      <c r="T428" s="2029" t="s">
        <v>3371</v>
      </c>
      <c r="U428" s="2024">
        <v>0.48</v>
      </c>
      <c r="V428" s="2103" t="s">
        <v>4146</v>
      </c>
      <c r="W428" s="2029" t="s">
        <v>1103</v>
      </c>
      <c r="X428" s="2029"/>
      <c r="Y428" s="2029">
        <v>60</v>
      </c>
      <c r="Z428" s="2029" t="s">
        <v>1194</v>
      </c>
      <c r="AA428" s="2029" t="s">
        <v>1113</v>
      </c>
      <c r="AB428" s="2027">
        <v>7719</v>
      </c>
      <c r="AC428" s="2029" t="s">
        <v>1096</v>
      </c>
      <c r="AD428" s="2029" t="s">
        <v>1099</v>
      </c>
      <c r="AE428" s="2029"/>
      <c r="AF428" s="2026"/>
      <c r="AG428" s="2026" t="s">
        <v>1087</v>
      </c>
      <c r="AH428" s="1951"/>
      <c r="AI428" s="2047" t="str">
        <f>T428</f>
        <v>30390156H</v>
      </c>
      <c r="AJ428" s="2076" cm="1">
        <f t="array" ref="AJ428">SUM(MID(0&amp;AI428,LARGE(INDEX(ISNUMBER(--MID(AI428,ROW($1:$127),1))*ROW($1:$127),),ROW($1:$127))+1,1)*10^ROW($1:$127)/10)</f>
        <v>30390156</v>
      </c>
      <c r="AK428" s="1953" t="str">
        <f>VLOOKUP($AJ428,'Item Master Data'!$A:$F,3,FALSE)</f>
        <v>Q.PEAK DUO BLK ML G10+</v>
      </c>
      <c r="AL428" s="1494">
        <f>VLOOKUP($AJ428,'Item Master Data'!$A:$F,6,FALSE)</f>
        <v>400</v>
      </c>
      <c r="AM428" s="1494">
        <f>F428/AN428</f>
        <v>78</v>
      </c>
      <c r="AN428" s="1494">
        <f>VLOOKUP(AJ428,'Item Master Data'!$A:$G,7,FALSE)</f>
        <v>32</v>
      </c>
      <c r="AO428" s="1494">
        <f>E428-AL428</f>
        <v>0</v>
      </c>
    </row>
    <row r="429" spans="1:41" s="1494" customFormat="1" ht="15" customHeight="1">
      <c r="A429" s="1550" t="s">
        <v>2534</v>
      </c>
      <c r="B429" s="2029" t="s">
        <v>4301</v>
      </c>
      <c r="C429" s="2029" t="s">
        <v>1193</v>
      </c>
      <c r="D429" s="2029" t="s">
        <v>2220</v>
      </c>
      <c r="E429" s="2031">
        <v>400</v>
      </c>
      <c r="F429" s="2032">
        <v>1664</v>
      </c>
      <c r="G429" s="1833">
        <f>F429*E429</f>
        <v>665600</v>
      </c>
      <c r="H429" s="1831">
        <f>E429*F429/1000000</f>
        <v>0.66559999999999997</v>
      </c>
      <c r="I429" s="1837"/>
      <c r="J429" s="2104"/>
      <c r="K429" s="2104">
        <f>H429</f>
        <v>0.66559999999999997</v>
      </c>
      <c r="L429" s="2105"/>
      <c r="M429" s="2110">
        <f>SUM(I429:L429)</f>
        <v>0.66559999999999997</v>
      </c>
      <c r="N429" s="2112" t="s">
        <v>3376</v>
      </c>
      <c r="O429" s="2021">
        <v>44669</v>
      </c>
      <c r="P429" s="2030"/>
      <c r="Q429" s="2030"/>
      <c r="R429" s="2029" t="s">
        <v>1144</v>
      </c>
      <c r="S429" s="2029">
        <v>60</v>
      </c>
      <c r="T429" s="2029" t="s">
        <v>3371</v>
      </c>
      <c r="U429" s="2024">
        <v>0.48</v>
      </c>
      <c r="V429" s="2103" t="s">
        <v>4146</v>
      </c>
      <c r="W429" s="2029" t="s">
        <v>1103</v>
      </c>
      <c r="X429" s="2029"/>
      <c r="Y429" s="2029">
        <v>60</v>
      </c>
      <c r="Z429" s="2029" t="s">
        <v>3228</v>
      </c>
      <c r="AA429" s="2029" t="s">
        <v>1158</v>
      </c>
      <c r="AB429" s="2027">
        <v>19605</v>
      </c>
      <c r="AC429" s="2029" t="s">
        <v>1096</v>
      </c>
      <c r="AD429" s="2029" t="s">
        <v>1099</v>
      </c>
      <c r="AE429" s="2029"/>
      <c r="AF429" s="2026"/>
      <c r="AG429" s="2026" t="s">
        <v>1087</v>
      </c>
      <c r="AH429" s="1951"/>
      <c r="AI429" s="2047" t="str">
        <f>T429</f>
        <v>30390156H</v>
      </c>
      <c r="AJ429" s="2076" cm="1">
        <f t="array" ref="AJ429">SUM(MID(0&amp;AI429,LARGE(INDEX(ISNUMBER(--MID(AI429,ROW($1:$127),1))*ROW($1:$127),),ROW($1:$127))+1,1)*10^ROW($1:$127)/10)</f>
        <v>30390156</v>
      </c>
      <c r="AK429" s="1953" t="str">
        <f>VLOOKUP($AJ429,'Item Master Data'!$A:$F,3,FALSE)</f>
        <v>Q.PEAK DUO BLK ML G10+</v>
      </c>
      <c r="AL429" s="1494">
        <f>VLOOKUP($AJ429,'Item Master Data'!$A:$F,6,FALSE)</f>
        <v>400</v>
      </c>
      <c r="AM429" s="1494">
        <f>F429/AN429</f>
        <v>52</v>
      </c>
      <c r="AN429" s="1494">
        <f>VLOOKUP(AJ429,'Item Master Data'!$A:$G,7,FALSE)</f>
        <v>32</v>
      </c>
      <c r="AO429" s="1494">
        <f>E429-AL429</f>
        <v>0</v>
      </c>
    </row>
    <row r="430" spans="1:41" s="1494" customFormat="1" ht="15" customHeight="1">
      <c r="A430" s="1550" t="s">
        <v>2534</v>
      </c>
      <c r="B430" s="2029" t="s">
        <v>4302</v>
      </c>
      <c r="C430" s="2029" t="s">
        <v>1193</v>
      </c>
      <c r="D430" s="2029" t="s">
        <v>2220</v>
      </c>
      <c r="E430" s="2031">
        <v>400</v>
      </c>
      <c r="F430" s="2032">
        <v>832</v>
      </c>
      <c r="G430" s="1833">
        <f>F430*E430</f>
        <v>332800</v>
      </c>
      <c r="H430" s="1831">
        <f>E430*F430/1000000</f>
        <v>0.33279999999999998</v>
      </c>
      <c r="I430" s="1837"/>
      <c r="J430" s="2104"/>
      <c r="K430" s="2104">
        <f>H430</f>
        <v>0.33279999999999998</v>
      </c>
      <c r="L430" s="2105"/>
      <c r="M430" s="2110">
        <f>SUM(I430:L430)</f>
        <v>0.33279999999999998</v>
      </c>
      <c r="N430" s="2112" t="s">
        <v>3376</v>
      </c>
      <c r="O430" s="2021">
        <v>44669</v>
      </c>
      <c r="P430" s="2030"/>
      <c r="Q430" s="2030"/>
      <c r="R430" s="2029" t="s">
        <v>1144</v>
      </c>
      <c r="S430" s="2029">
        <v>60</v>
      </c>
      <c r="T430" s="2029" t="s">
        <v>3371</v>
      </c>
      <c r="U430" s="2024">
        <v>0.48</v>
      </c>
      <c r="V430" s="2103" t="s">
        <v>4146</v>
      </c>
      <c r="W430" s="2029" t="s">
        <v>1103</v>
      </c>
      <c r="X430" s="2029"/>
      <c r="Y430" s="2029">
        <v>60</v>
      </c>
      <c r="Z430" s="2029" t="s">
        <v>4303</v>
      </c>
      <c r="AA430" s="2029" t="s">
        <v>1136</v>
      </c>
      <c r="AB430" s="2027">
        <v>1040</v>
      </c>
      <c r="AC430" s="2029" t="s">
        <v>1096</v>
      </c>
      <c r="AD430" s="2029" t="s">
        <v>1099</v>
      </c>
      <c r="AE430" s="2029"/>
      <c r="AF430" s="2026"/>
      <c r="AG430" s="2026" t="s">
        <v>1087</v>
      </c>
      <c r="AH430" s="1951"/>
      <c r="AI430" s="2047" t="str">
        <f>T430</f>
        <v>30390156H</v>
      </c>
      <c r="AJ430" s="2076" cm="1">
        <f t="array" ref="AJ430">SUM(MID(0&amp;AI430,LARGE(INDEX(ISNUMBER(--MID(AI430,ROW($1:$127),1))*ROW($1:$127),),ROW($1:$127))+1,1)*10^ROW($1:$127)/10)</f>
        <v>30390156</v>
      </c>
      <c r="AK430" s="1953" t="str">
        <f>VLOOKUP($AJ430,'Item Master Data'!$A:$F,3,FALSE)</f>
        <v>Q.PEAK DUO BLK ML G10+</v>
      </c>
      <c r="AL430" s="1494">
        <f>VLOOKUP($AJ430,'Item Master Data'!$A:$F,6,FALSE)</f>
        <v>400</v>
      </c>
      <c r="AM430" s="1494">
        <f>F430/AN430</f>
        <v>26</v>
      </c>
      <c r="AN430" s="1494">
        <f>VLOOKUP(AJ430,'Item Master Data'!$A:$G,7,FALSE)</f>
        <v>32</v>
      </c>
      <c r="AO430" s="1494">
        <f>E430-AL430</f>
        <v>0</v>
      </c>
    </row>
    <row r="431" spans="1:41" s="1494" customFormat="1" ht="15" customHeight="1">
      <c r="A431" s="1550" t="s">
        <v>2534</v>
      </c>
      <c r="B431" s="2029" t="s">
        <v>4227</v>
      </c>
      <c r="C431" s="2030" t="s">
        <v>1193</v>
      </c>
      <c r="D431" s="2029" t="s">
        <v>2220</v>
      </c>
      <c r="E431" s="2029">
        <v>400</v>
      </c>
      <c r="F431" s="2032">
        <v>832</v>
      </c>
      <c r="G431" s="1833">
        <f>F431*E431</f>
        <v>332800</v>
      </c>
      <c r="H431" s="1831">
        <f>E431*F431/1000000</f>
        <v>0.33279999999999998</v>
      </c>
      <c r="I431" s="1837">
        <f>H431</f>
        <v>0.33279999999999998</v>
      </c>
      <c r="J431" s="2104"/>
      <c r="K431" s="2104"/>
      <c r="L431" s="2105"/>
      <c r="M431" s="2110">
        <f>SUM(I431:L431)</f>
        <v>0.33279999999999998</v>
      </c>
      <c r="N431" s="2030">
        <v>44662</v>
      </c>
      <c r="O431" s="2030">
        <v>44656</v>
      </c>
      <c r="P431" s="2030">
        <v>44659</v>
      </c>
      <c r="Q431" s="2030">
        <v>44662</v>
      </c>
      <c r="R431" s="2029" t="s">
        <v>1144</v>
      </c>
      <c r="S431" s="2029">
        <v>60</v>
      </c>
      <c r="T431" s="2326">
        <v>49405140</v>
      </c>
      <c r="U431" s="2024">
        <v>0.48499999999999999</v>
      </c>
      <c r="V431" s="2248" t="s">
        <v>4148</v>
      </c>
      <c r="W431" s="2029" t="s">
        <v>1103</v>
      </c>
      <c r="X431" s="2029"/>
      <c r="Y431" s="2029">
        <v>60</v>
      </c>
      <c r="Z431" s="2029" t="s">
        <v>2288</v>
      </c>
      <c r="AA431" s="2029" t="s">
        <v>1170</v>
      </c>
      <c r="AB431" s="2027">
        <v>6410</v>
      </c>
      <c r="AC431" s="2029" t="s">
        <v>1096</v>
      </c>
      <c r="AD431" s="1937" t="s">
        <v>3662</v>
      </c>
      <c r="AE431" s="2029"/>
      <c r="AF431" s="2026"/>
      <c r="AG431" s="2026" t="s">
        <v>1087</v>
      </c>
      <c r="AH431" s="1951"/>
      <c r="AI431" s="2047">
        <f>T431</f>
        <v>49405140</v>
      </c>
      <c r="AJ431" s="2076" cm="1">
        <f t="array" ref="AJ431">SUM(MID(0&amp;AI431,LARGE(INDEX(ISNUMBER(--MID(AI431,ROW($1:$127),1))*ROW($1:$127),),ROW($1:$127))+1,1)*10^ROW($1:$127)/10)</f>
        <v>49405140</v>
      </c>
      <c r="AK431" s="1953" t="str">
        <f>VLOOKUP($AJ431,'Item Master Data'!$A:$F,3,FALSE)</f>
        <v>Q.PEAK DUO BLK ML G10+</v>
      </c>
      <c r="AL431" s="1494">
        <f>VLOOKUP($AJ431,'Item Master Data'!$A:$F,6,FALSE)</f>
        <v>400</v>
      </c>
      <c r="AM431" s="1494">
        <f>F431/AN431</f>
        <v>26</v>
      </c>
      <c r="AN431" s="1494">
        <f>VLOOKUP(AJ431,'Item Master Data'!$A:$G,7,FALSE)</f>
        <v>32</v>
      </c>
      <c r="AO431" s="1494">
        <f>E431-AL431</f>
        <v>0</v>
      </c>
    </row>
    <row r="432" spans="1:41" s="1494" customFormat="1" ht="15" customHeight="1">
      <c r="A432" s="1550" t="s">
        <v>2534</v>
      </c>
      <c r="B432" s="2029" t="s">
        <v>4227</v>
      </c>
      <c r="C432" s="2030" t="s">
        <v>1193</v>
      </c>
      <c r="D432" s="2029" t="s">
        <v>2220</v>
      </c>
      <c r="E432" s="2029">
        <v>400</v>
      </c>
      <c r="F432" s="2032">
        <f>2496-832</f>
        <v>1664</v>
      </c>
      <c r="G432" s="1833">
        <f>F432*E432</f>
        <v>665600</v>
      </c>
      <c r="H432" s="1831">
        <f>E432*F432/1000000</f>
        <v>0.66559999999999997</v>
      </c>
      <c r="I432" s="1837"/>
      <c r="J432" s="2104"/>
      <c r="K432" s="2104">
        <f>H432</f>
        <v>0.66559999999999997</v>
      </c>
      <c r="L432" s="2105"/>
      <c r="M432" s="2110">
        <f>SUM(I432:L432)</f>
        <v>0.66559999999999997</v>
      </c>
      <c r="N432" s="2030"/>
      <c r="O432" s="2030">
        <v>44656</v>
      </c>
      <c r="P432" s="2030"/>
      <c r="Q432" s="2030"/>
      <c r="R432" s="2029" t="s">
        <v>1144</v>
      </c>
      <c r="S432" s="2029">
        <v>60</v>
      </c>
      <c r="T432" s="2029">
        <v>49403140</v>
      </c>
      <c r="U432" s="2024">
        <v>0.48499999999999999</v>
      </c>
      <c r="V432" s="2248" t="s">
        <v>4148</v>
      </c>
      <c r="W432" s="2029" t="s">
        <v>1103</v>
      </c>
      <c r="X432" s="2029"/>
      <c r="Y432" s="2029">
        <v>60</v>
      </c>
      <c r="Z432" s="2029" t="s">
        <v>2288</v>
      </c>
      <c r="AA432" s="2029" t="s">
        <v>1170</v>
      </c>
      <c r="AB432" s="2027">
        <v>6410</v>
      </c>
      <c r="AC432" s="2029" t="s">
        <v>1096</v>
      </c>
      <c r="AD432" s="1937" t="s">
        <v>3662</v>
      </c>
      <c r="AE432" s="2029"/>
      <c r="AF432" s="2026"/>
      <c r="AG432" s="2026" t="s">
        <v>1087</v>
      </c>
      <c r="AH432" s="1951"/>
      <c r="AI432" s="2047">
        <f>T432</f>
        <v>49403140</v>
      </c>
      <c r="AJ432" s="2076" cm="1">
        <f t="array" ref="AJ432">SUM(MID(0&amp;AI432,LARGE(INDEX(ISNUMBER(--MID(AI432,ROW($1:$127),1))*ROW($1:$127),),ROW($1:$127))+1,1)*10^ROW($1:$127)/10)</f>
        <v>49403140</v>
      </c>
      <c r="AK432" s="1953" t="str">
        <f>VLOOKUP($AJ432,'Item Master Data'!$A:$F,3,FALSE)</f>
        <v>Q.PEAK DUO BLK ML G10+</v>
      </c>
      <c r="AL432" s="1494">
        <f>VLOOKUP($AJ432,'Item Master Data'!$A:$F,6,FALSE)</f>
        <v>400</v>
      </c>
      <c r="AM432" s="1494">
        <f>F432/AN432</f>
        <v>52</v>
      </c>
      <c r="AN432" s="1494">
        <f>VLOOKUP(AJ432,'Item Master Data'!$A:$G,7,FALSE)</f>
        <v>32</v>
      </c>
      <c r="AO432" s="1494">
        <f>E432-AL432</f>
        <v>0</v>
      </c>
    </row>
    <row r="433" spans="1:42" s="1494" customFormat="1" ht="15" customHeight="1">
      <c r="A433" s="1550" t="s">
        <v>2534</v>
      </c>
      <c r="B433" s="2029" t="s">
        <v>3445</v>
      </c>
      <c r="C433" s="2029" t="s">
        <v>1193</v>
      </c>
      <c r="D433" s="2029" t="s">
        <v>2220</v>
      </c>
      <c r="E433" s="2031">
        <v>400</v>
      </c>
      <c r="F433" s="2032">
        <v>1664</v>
      </c>
      <c r="G433" s="1833">
        <f>F433*E433</f>
        <v>665600</v>
      </c>
      <c r="H433" s="1831">
        <f>E433*F433/1000000</f>
        <v>0.66559999999999997</v>
      </c>
      <c r="I433" s="1837">
        <f>H433</f>
        <v>0.66559999999999997</v>
      </c>
      <c r="J433" s="2104"/>
      <c r="K433" s="2104"/>
      <c r="L433" s="2105"/>
      <c r="M433" s="2110">
        <f>SUM(I433:L433)</f>
        <v>0.66559999999999997</v>
      </c>
      <c r="N433" s="2030">
        <v>44652</v>
      </c>
      <c r="O433" s="2030">
        <v>44637</v>
      </c>
      <c r="P433" s="2030">
        <v>44652</v>
      </c>
      <c r="Q433" s="2030">
        <v>44657</v>
      </c>
      <c r="R433" s="2029" t="s">
        <v>1144</v>
      </c>
      <c r="S433" s="2029">
        <v>60</v>
      </c>
      <c r="T433" s="2029" t="s">
        <v>3269</v>
      </c>
      <c r="U433" s="2024">
        <v>0.48499999999999999</v>
      </c>
      <c r="V433" s="2103" t="s">
        <v>4149</v>
      </c>
      <c r="W433" s="2029" t="s">
        <v>1103</v>
      </c>
      <c r="X433" s="2029"/>
      <c r="Y433" s="2029">
        <v>60</v>
      </c>
      <c r="Z433" s="2029" t="s">
        <v>3226</v>
      </c>
      <c r="AA433" s="2029" t="s">
        <v>1136</v>
      </c>
      <c r="AB433" s="2027">
        <v>2576</v>
      </c>
      <c r="AC433" s="2029" t="s">
        <v>1096</v>
      </c>
      <c r="AD433" s="2029" t="s">
        <v>1099</v>
      </c>
      <c r="AE433" s="2029"/>
      <c r="AF433" s="2026"/>
      <c r="AG433" s="2026"/>
      <c r="AH433" s="1951"/>
      <c r="AI433" s="2047" t="str">
        <f>T433</f>
        <v>30390456H</v>
      </c>
      <c r="AJ433" s="2076" cm="1">
        <f t="array" ref="AJ433">SUM(MID(0&amp;AI433,LARGE(INDEX(ISNUMBER(--MID(AI433,ROW($1:$127),1))*ROW($1:$127),),ROW($1:$127))+1,1)*10^ROW($1:$127)/10)</f>
        <v>30390456</v>
      </c>
      <c r="AK433" s="1953" t="str">
        <f>VLOOKUP($AJ433,'Item Master Data'!$A:$F,3,FALSE)</f>
        <v>Q.PEAK DUO BLK ML G10+</v>
      </c>
      <c r="AL433" s="1494">
        <f>VLOOKUP($AJ433,'Item Master Data'!$A:$F,6,FALSE)</f>
        <v>400</v>
      </c>
      <c r="AM433" s="1494">
        <f>F433/AN433</f>
        <v>52</v>
      </c>
      <c r="AN433" s="1494">
        <f>VLOOKUP(AJ433,'Item Master Data'!$A:$G,7,FALSE)</f>
        <v>32</v>
      </c>
      <c r="AO433" s="1494">
        <f>E433-AL433</f>
        <v>0</v>
      </c>
    </row>
    <row r="434" spans="1:42" s="1494" customFormat="1" ht="15" customHeight="1">
      <c r="A434" s="1550" t="s">
        <v>2534</v>
      </c>
      <c r="B434" s="2029" t="s">
        <v>4228</v>
      </c>
      <c r="C434" s="2030" t="s">
        <v>1193</v>
      </c>
      <c r="D434" s="1951" t="s">
        <v>4231</v>
      </c>
      <c r="E434" s="2029">
        <v>400</v>
      </c>
      <c r="F434" s="2032">
        <v>832</v>
      </c>
      <c r="G434" s="1833">
        <f>F434*E434</f>
        <v>332800</v>
      </c>
      <c r="H434" s="1831">
        <f>E434*F434/1000000</f>
        <v>0.33279999999999998</v>
      </c>
      <c r="I434" s="1837">
        <f>H434</f>
        <v>0.33279999999999998</v>
      </c>
      <c r="J434" s="2104"/>
      <c r="K434" s="2104"/>
      <c r="L434" s="2105"/>
      <c r="M434" s="2110">
        <f>SUM(I434:L434)</f>
        <v>0.33279999999999998</v>
      </c>
      <c r="N434" s="2030">
        <v>44658</v>
      </c>
      <c r="O434" s="2030">
        <v>44656</v>
      </c>
      <c r="P434" s="2030">
        <v>44658</v>
      </c>
      <c r="Q434" s="2030">
        <v>44662</v>
      </c>
      <c r="R434" s="2029" t="s">
        <v>1144</v>
      </c>
      <c r="S434" s="2029">
        <v>60</v>
      </c>
      <c r="T434" s="2029">
        <v>49405140</v>
      </c>
      <c r="U434" s="2024">
        <v>0.48499999999999999</v>
      </c>
      <c r="V434" s="2248" t="s">
        <v>4150</v>
      </c>
      <c r="W434" s="2029" t="s">
        <v>1103</v>
      </c>
      <c r="X434" s="2029"/>
      <c r="Y434" s="2029">
        <v>60</v>
      </c>
      <c r="Z434" s="2029" t="s">
        <v>3426</v>
      </c>
      <c r="AA434" s="2029" t="s">
        <v>1133</v>
      </c>
      <c r="AB434" s="2027">
        <v>11779</v>
      </c>
      <c r="AC434" s="2029" t="s">
        <v>1096</v>
      </c>
      <c r="AD434" s="2325" t="s">
        <v>1097</v>
      </c>
      <c r="AE434" s="2029"/>
      <c r="AF434" s="2026"/>
      <c r="AG434" s="2026" t="s">
        <v>1087</v>
      </c>
      <c r="AH434" s="1951"/>
      <c r="AI434" s="2047">
        <f>T434</f>
        <v>49405140</v>
      </c>
      <c r="AJ434" s="2076" cm="1">
        <f t="array" ref="AJ434">SUM(MID(0&amp;AI434,LARGE(INDEX(ISNUMBER(--MID(AI434,ROW($1:$127),1))*ROW($1:$127),),ROW($1:$127))+1,1)*10^ROW($1:$127)/10)</f>
        <v>49405140</v>
      </c>
      <c r="AK434" s="1953" t="str">
        <f>VLOOKUP($AJ434,'Item Master Data'!$A:$F,3,FALSE)</f>
        <v>Q.PEAK DUO BLK ML G10+</v>
      </c>
      <c r="AL434" s="1494">
        <f>VLOOKUP($AJ434,'Item Master Data'!$A:$F,6,FALSE)</f>
        <v>400</v>
      </c>
      <c r="AM434" s="1494">
        <f>F434/AN434</f>
        <v>26</v>
      </c>
      <c r="AN434" s="1494">
        <f>VLOOKUP(AJ434,'Item Master Data'!$A:$G,7,FALSE)</f>
        <v>32</v>
      </c>
      <c r="AO434" s="1494">
        <f>E434-AL434</f>
        <v>0</v>
      </c>
    </row>
    <row r="435" spans="1:42" s="1494" customFormat="1" ht="15" customHeight="1">
      <c r="A435" s="1550" t="s">
        <v>2534</v>
      </c>
      <c r="B435" s="2029" t="s">
        <v>4229</v>
      </c>
      <c r="C435" s="2030" t="s">
        <v>1193</v>
      </c>
      <c r="D435" s="2029" t="s">
        <v>2220</v>
      </c>
      <c r="E435" s="2029">
        <v>400</v>
      </c>
      <c r="F435" s="2032">
        <v>1664</v>
      </c>
      <c r="G435" s="1833">
        <f>F435*E435</f>
        <v>665600</v>
      </c>
      <c r="H435" s="1831">
        <f>E435*F435/1000000</f>
        <v>0.66559999999999997</v>
      </c>
      <c r="I435" s="1837">
        <f>H435</f>
        <v>0.66559999999999997</v>
      </c>
      <c r="J435" s="2104"/>
      <c r="K435" s="2104"/>
      <c r="L435" s="2105"/>
      <c r="M435" s="2110">
        <f>SUM(I435:L435)</f>
        <v>0.66559999999999997</v>
      </c>
      <c r="N435" s="2030">
        <v>44662</v>
      </c>
      <c r="O435" s="2030">
        <v>44656</v>
      </c>
      <c r="P435" s="2030">
        <v>44662</v>
      </c>
      <c r="Q435" s="2030">
        <v>44664</v>
      </c>
      <c r="R435" s="2029" t="s">
        <v>1144</v>
      </c>
      <c r="S435" s="2029">
        <v>60</v>
      </c>
      <c r="T435" s="2029">
        <v>49403140</v>
      </c>
      <c r="U435" s="2024">
        <v>0.48499999999999999</v>
      </c>
      <c r="V435" s="2248" t="s">
        <v>4148</v>
      </c>
      <c r="W435" s="2029" t="s">
        <v>1103</v>
      </c>
      <c r="X435" s="2029"/>
      <c r="Y435" s="2029">
        <v>60</v>
      </c>
      <c r="Z435" s="2029" t="s">
        <v>1194</v>
      </c>
      <c r="AA435" s="2029" t="s">
        <v>1113</v>
      </c>
      <c r="AB435" s="2027">
        <v>7719</v>
      </c>
      <c r="AC435" s="2029" t="s">
        <v>1096</v>
      </c>
      <c r="AD435" s="1937" t="s">
        <v>3662</v>
      </c>
      <c r="AE435" s="2029"/>
      <c r="AF435" s="2026"/>
      <c r="AG435" s="2026" t="s">
        <v>1087</v>
      </c>
      <c r="AH435" s="1951"/>
      <c r="AI435" s="2047">
        <f>T435</f>
        <v>49403140</v>
      </c>
      <c r="AJ435" s="2076" cm="1">
        <f t="array" ref="AJ435">SUM(MID(0&amp;AI435,LARGE(INDEX(ISNUMBER(--MID(AI435,ROW($1:$127),1))*ROW($1:$127),),ROW($1:$127))+1,1)*10^ROW($1:$127)/10)</f>
        <v>49403140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>F435/AN435</f>
        <v>52</v>
      </c>
      <c r="AN435" s="1494">
        <f>VLOOKUP(AJ435,'Item Master Data'!$A:$G,7,FALSE)</f>
        <v>32</v>
      </c>
      <c r="AO435" s="1494">
        <f>E435-AL435</f>
        <v>0</v>
      </c>
    </row>
    <row r="436" spans="1:42" s="1494" customFormat="1" ht="15" customHeight="1">
      <c r="A436" s="1550" t="s">
        <v>2534</v>
      </c>
      <c r="B436" s="2029" t="s">
        <v>4230</v>
      </c>
      <c r="C436" s="2030" t="s">
        <v>1193</v>
      </c>
      <c r="D436" s="2029" t="s">
        <v>2220</v>
      </c>
      <c r="E436" s="2029">
        <v>400</v>
      </c>
      <c r="F436" s="2032">
        <v>1664</v>
      </c>
      <c r="G436" s="1833">
        <f>F436*E436</f>
        <v>665600</v>
      </c>
      <c r="H436" s="1831">
        <f>E436*F436/1000000</f>
        <v>0.66559999999999997</v>
      </c>
      <c r="I436" s="1837">
        <f>H436</f>
        <v>0.66559999999999997</v>
      </c>
      <c r="J436" s="2104"/>
      <c r="K436" s="2104"/>
      <c r="L436" s="2105"/>
      <c r="M436" s="2110">
        <f>SUM(I436:L436)</f>
        <v>0.66559999999999997</v>
      </c>
      <c r="N436" s="2030">
        <v>44659</v>
      </c>
      <c r="O436" s="2030">
        <v>44656</v>
      </c>
      <c r="P436" s="2030">
        <v>44659</v>
      </c>
      <c r="Q436" s="2030">
        <v>44662</v>
      </c>
      <c r="R436" s="2029" t="s">
        <v>1144</v>
      </c>
      <c r="S436" s="2029">
        <v>60</v>
      </c>
      <c r="T436" s="2326">
        <v>49405140</v>
      </c>
      <c r="U436" s="2024">
        <v>0.48499999999999999</v>
      </c>
      <c r="V436" s="2248" t="s">
        <v>4151</v>
      </c>
      <c r="W436" s="2029" t="s">
        <v>1103</v>
      </c>
      <c r="X436" s="2029"/>
      <c r="Y436" s="2029">
        <v>60</v>
      </c>
      <c r="Z436" s="2029" t="s">
        <v>3228</v>
      </c>
      <c r="AA436" s="2029" t="s">
        <v>1158</v>
      </c>
      <c r="AB436" s="2027">
        <v>19605</v>
      </c>
      <c r="AC436" s="2029" t="s">
        <v>1096</v>
      </c>
      <c r="AD436" s="1937" t="s">
        <v>3662</v>
      </c>
      <c r="AE436" s="2029"/>
      <c r="AF436" s="2026"/>
      <c r="AG436" s="2026" t="s">
        <v>1087</v>
      </c>
      <c r="AH436" s="1951"/>
      <c r="AI436" s="2047">
        <f>T436</f>
        <v>49405140</v>
      </c>
      <c r="AJ436" s="2076" cm="1">
        <f t="array" ref="AJ436">SUM(MID(0&amp;AI436,LARGE(INDEX(ISNUMBER(--MID(AI436,ROW($1:$127),1))*ROW($1:$127),),ROW($1:$127))+1,1)*10^ROW($1:$127)/10)</f>
        <v>49405140</v>
      </c>
      <c r="AK436" s="1953" t="str">
        <f>VLOOKUP($AJ436,'Item Master Data'!$A:$F,3,FALSE)</f>
        <v>Q.PEAK DUO BLK ML G10+</v>
      </c>
      <c r="AL436" s="1494">
        <f>VLOOKUP($AJ436,'Item Master Data'!$A:$F,6,FALSE)</f>
        <v>400</v>
      </c>
      <c r="AM436" s="1494">
        <f>F436/AN436</f>
        <v>52</v>
      </c>
      <c r="AN436" s="1494">
        <f>VLOOKUP(AJ436,'Item Master Data'!$A:$G,7,FALSE)</f>
        <v>32</v>
      </c>
      <c r="AO436" s="1494">
        <f>E436-AL436</f>
        <v>0</v>
      </c>
    </row>
    <row r="437" spans="1:42" s="1494" customFormat="1" ht="15" customHeight="1">
      <c r="A437" s="1550" t="s">
        <v>2534</v>
      </c>
      <c r="B437" s="2029" t="s">
        <v>4348</v>
      </c>
      <c r="C437" s="2029" t="s">
        <v>3559</v>
      </c>
      <c r="D437" s="2029" t="s">
        <v>2503</v>
      </c>
      <c r="E437" s="2031">
        <v>360</v>
      </c>
      <c r="F437" s="2032">
        <v>768</v>
      </c>
      <c r="G437" s="1833">
        <f>F437*E437</f>
        <v>276480</v>
      </c>
      <c r="H437" s="1831">
        <f>E437*F437/1000000</f>
        <v>0.27648</v>
      </c>
      <c r="I437" s="1837"/>
      <c r="J437" s="2104"/>
      <c r="K437" s="2104">
        <f>H437</f>
        <v>0.27648</v>
      </c>
      <c r="L437" s="2105"/>
      <c r="M437" s="2110">
        <f>SUM(I437:L437)</f>
        <v>0.27648</v>
      </c>
      <c r="N437" s="1954" t="s">
        <v>3464</v>
      </c>
      <c r="O437" s="2030">
        <v>44666</v>
      </c>
      <c r="P437" s="2030">
        <v>44673</v>
      </c>
      <c r="Q437" s="2030">
        <v>44676</v>
      </c>
      <c r="R437" s="2029" t="s">
        <v>1144</v>
      </c>
      <c r="S437" s="2029">
        <v>60</v>
      </c>
      <c r="T437" s="2029">
        <v>49203132</v>
      </c>
      <c r="U437" s="2024">
        <v>0.5</v>
      </c>
      <c r="V437" s="2248" t="s">
        <v>4151</v>
      </c>
      <c r="W437" s="2029" t="s">
        <v>1094</v>
      </c>
      <c r="X437" s="2029">
        <v>10</v>
      </c>
      <c r="Y437" s="2029">
        <v>30</v>
      </c>
      <c r="Z437" s="2029" t="s">
        <v>4346</v>
      </c>
      <c r="AA437" s="2029" t="s">
        <v>1113</v>
      </c>
      <c r="AB437" s="2027" t="s">
        <v>4347</v>
      </c>
      <c r="AC437" s="2029" t="s">
        <v>1096</v>
      </c>
      <c r="AD437" s="1937" t="s">
        <v>3662</v>
      </c>
      <c r="AE437" s="2029"/>
      <c r="AF437" s="2026"/>
      <c r="AG437" s="2026" t="s">
        <v>1087</v>
      </c>
      <c r="AH437" s="1951"/>
      <c r="AI437" s="2047">
        <f>T437</f>
        <v>49203132</v>
      </c>
      <c r="AJ437" s="2076" cm="1">
        <f t="array" ref="AJ437">SUM(MID(0&amp;AI437,LARGE(INDEX(ISNUMBER(--MID(AI437,ROW($1:$127),1))*ROW($1:$127),),ROW($1:$127))+1,1)*10^ROW($1:$127)/10)</f>
        <v>49203132</v>
      </c>
      <c r="AK437" s="1953" t="str">
        <f>VLOOKUP($AJ437,'Item Master Data'!$A:$F,3,FALSE)</f>
        <v>Q.PEAK DUO BLK G10+</v>
      </c>
      <c r="AL437" s="1494">
        <f>VLOOKUP($AJ437,'Item Master Data'!$A:$F,6,FALSE)</f>
        <v>360</v>
      </c>
      <c r="AM437" s="1494">
        <f>F437/AN437</f>
        <v>24</v>
      </c>
      <c r="AN437" s="1494">
        <f>VLOOKUP(AJ437,'Item Master Data'!$A:$G,7,FALSE)</f>
        <v>32</v>
      </c>
      <c r="AO437" s="1494">
        <f>E437-AL437</f>
        <v>0</v>
      </c>
    </row>
    <row r="438" spans="1:42" s="1494" customFormat="1" ht="15" customHeight="1">
      <c r="A438" s="1550" t="s">
        <v>2534</v>
      </c>
      <c r="B438" s="2029" t="s">
        <v>4345</v>
      </c>
      <c r="C438" s="2029" t="s">
        <v>3559</v>
      </c>
      <c r="D438" s="2029" t="s">
        <v>2503</v>
      </c>
      <c r="E438" s="2031">
        <v>360</v>
      </c>
      <c r="F438" s="2032">
        <v>768</v>
      </c>
      <c r="G438" s="1833">
        <f>F438*E438</f>
        <v>276480</v>
      </c>
      <c r="H438" s="1831">
        <f>E438*F438/1000000</f>
        <v>0.27648</v>
      </c>
      <c r="I438" s="1837"/>
      <c r="J438" s="2104">
        <f>H438</f>
        <v>0.27648</v>
      </c>
      <c r="K438" s="2104"/>
      <c r="L438" s="2105"/>
      <c r="M438" s="2110">
        <f>SUM(I438:L438)</f>
        <v>0.27648</v>
      </c>
      <c r="N438" s="2030"/>
      <c r="O438" s="2030">
        <v>44666</v>
      </c>
      <c r="P438" s="2030">
        <v>44672</v>
      </c>
      <c r="Q438" s="2030">
        <v>44673</v>
      </c>
      <c r="R438" s="2029" t="s">
        <v>1144</v>
      </c>
      <c r="S438" s="2029">
        <v>60</v>
      </c>
      <c r="T438" s="2029">
        <v>49203132</v>
      </c>
      <c r="U438" s="2024">
        <v>0.5</v>
      </c>
      <c r="V438" s="2248" t="s">
        <v>4151</v>
      </c>
      <c r="W438" s="2029" t="s">
        <v>1094</v>
      </c>
      <c r="X438" s="2029">
        <v>10</v>
      </c>
      <c r="Y438" s="2029">
        <v>30</v>
      </c>
      <c r="Z438" s="2029" t="s">
        <v>4363</v>
      </c>
      <c r="AA438" s="2029" t="s">
        <v>4364</v>
      </c>
      <c r="AB438" s="2027">
        <v>33803</v>
      </c>
      <c r="AC438" s="2029" t="s">
        <v>1096</v>
      </c>
      <c r="AD438" s="1937" t="s">
        <v>3662</v>
      </c>
      <c r="AE438" s="2029"/>
      <c r="AF438" s="2026"/>
      <c r="AG438" s="2026" t="s">
        <v>1087</v>
      </c>
      <c r="AH438" s="1951"/>
      <c r="AI438" s="2047">
        <f>T438</f>
        <v>49203132</v>
      </c>
      <c r="AJ438" s="2076" cm="1">
        <f t="array" ref="AJ438">SUM(MID(0&amp;AI438,LARGE(INDEX(ISNUMBER(--MID(AI438,ROW($1:$127),1))*ROW($1:$127),),ROW($1:$127))+1,1)*10^ROW($1:$127)/10)</f>
        <v>49203132</v>
      </c>
      <c r="AK438" s="1953" t="str">
        <f>VLOOKUP($AJ438,'Item Master Data'!$A:$F,3,FALSE)</f>
        <v>Q.PEAK DUO BLK G10+</v>
      </c>
      <c r="AL438" s="1494">
        <f>VLOOKUP($AJ438,'Item Master Data'!$A:$F,6,FALSE)</f>
        <v>360</v>
      </c>
      <c r="AM438" s="1494">
        <f>F438/AN438</f>
        <v>24</v>
      </c>
      <c r="AN438" s="1494">
        <f>VLOOKUP(AJ438,'Item Master Data'!$A:$G,7,FALSE)</f>
        <v>32</v>
      </c>
      <c r="AO438" s="1494">
        <f>E438-AL438</f>
        <v>0</v>
      </c>
    </row>
    <row r="439" spans="1:42" s="2020" customFormat="1" ht="14.25" customHeight="1">
      <c r="A439" s="1411" t="s">
        <v>2534</v>
      </c>
      <c r="B439" s="1907" t="s">
        <v>197</v>
      </c>
      <c r="C439" s="1908"/>
      <c r="D439" s="1908"/>
      <c r="E439" s="1908"/>
      <c r="F439" s="1826">
        <f>SUBTOTAL(9,F342:F438)</f>
        <v>99776</v>
      </c>
      <c r="G439" s="1826">
        <f>SUBTOTAL(9,G342:G438)</f>
        <v>31280640</v>
      </c>
      <c r="H439" s="1827">
        <f>SUBTOTAL(9,H342:H438)</f>
        <v>31.280640000000016</v>
      </c>
      <c r="I439" s="1827">
        <f>SUBTOTAL(9,I342:I438)</f>
        <v>9.7126399999999986</v>
      </c>
      <c r="J439" s="1827">
        <f>SUBTOTAL(9,J342:J438)</f>
        <v>3.9475200000000004</v>
      </c>
      <c r="K439" s="1827">
        <f>SUBTOTAL(9,K342:K438)</f>
        <v>15.807999999999998</v>
      </c>
      <c r="L439" s="1827">
        <f>SUBTOTAL(9,L342:L438)</f>
        <v>1.8124799999999999</v>
      </c>
      <c r="M439" s="1827">
        <f>SUBTOTAL(9,M342:M438)</f>
        <v>31.280640000000016</v>
      </c>
      <c r="N439" s="1907" t="s">
        <v>2534</v>
      </c>
      <c r="O439" s="1908"/>
      <c r="P439" s="1908"/>
      <c r="Q439" s="1908"/>
      <c r="R439" s="1908"/>
      <c r="S439" s="1908"/>
      <c r="T439" s="1908"/>
      <c r="U439" s="1908"/>
      <c r="V439" s="1908"/>
      <c r="W439" s="1908"/>
      <c r="X439" s="1908"/>
      <c r="Y439" s="1908"/>
      <c r="Z439" s="1908"/>
      <c r="AA439" s="1908"/>
      <c r="AB439" s="1908"/>
      <c r="AC439" s="1908"/>
      <c r="AD439" s="1908"/>
      <c r="AE439" s="1908"/>
      <c r="AF439" s="1908"/>
      <c r="AG439" s="1908"/>
      <c r="AH439" s="1908"/>
      <c r="AI439" s="2047">
        <f>T439</f>
        <v>0</v>
      </c>
      <c r="AJ439" s="2076" cm="1">
        <f t="array" ref="AJ439">SUM(MID(0&amp;AI439,LARGE(INDEX(ISNUMBER(--MID(AI439,ROW($1:$127),1))*ROW($1:$127),),ROW($1:$127))+1,1)*10^ROW($1:$127)/10)</f>
        <v>0</v>
      </c>
      <c r="AK439" s="1953" t="e">
        <f>VLOOKUP($AJ439,'Item Master Data'!$A:$F,3,FALSE)</f>
        <v>#N/A</v>
      </c>
      <c r="AL439" s="1494" t="e">
        <f>VLOOKUP($AJ439,'Item Master Data'!$A:$F,6,FALSE)</f>
        <v>#N/A</v>
      </c>
      <c r="AM439" s="1494" t="e">
        <f>F439/AN439</f>
        <v>#N/A</v>
      </c>
      <c r="AN439" s="1494" t="e">
        <f>VLOOKUP(AJ439,'Item Master Data'!$A:$G,7,FALSE)</f>
        <v>#N/A</v>
      </c>
      <c r="AO439" s="1494" t="e">
        <f>E439-AL439</f>
        <v>#N/A</v>
      </c>
      <c r="AP439" s="1494"/>
    </row>
    <row r="440" spans="1:42" s="1494" customFormat="1" ht="15.75" customHeight="1">
      <c r="A440" s="1872" t="s">
        <v>1156</v>
      </c>
      <c r="B440" s="2029" t="s">
        <v>4024</v>
      </c>
      <c r="C440" s="2030" t="s">
        <v>4025</v>
      </c>
      <c r="D440" s="2029" t="s">
        <v>2210</v>
      </c>
      <c r="E440" s="2031">
        <v>480</v>
      </c>
      <c r="F440" s="2032">
        <v>2494</v>
      </c>
      <c r="G440" s="1833">
        <f>E440*F440</f>
        <v>1197120</v>
      </c>
      <c r="H440" s="1831">
        <f>E440*F440/1000000</f>
        <v>1.19712</v>
      </c>
      <c r="I440" s="1837">
        <f>H440</f>
        <v>1.19712</v>
      </c>
      <c r="J440" s="2104"/>
      <c r="K440" s="2104"/>
      <c r="L440" s="2105"/>
      <c r="M440" s="1832">
        <f>SUM(I440:L440)</f>
        <v>1.19712</v>
      </c>
      <c r="N440" s="2030">
        <v>44662</v>
      </c>
      <c r="O440" s="2030">
        <v>44630</v>
      </c>
      <c r="P440" s="2030">
        <v>44662</v>
      </c>
      <c r="Q440" s="2030">
        <v>44664</v>
      </c>
      <c r="R440" s="2029" t="s">
        <v>2244</v>
      </c>
      <c r="S440" s="2029">
        <v>72</v>
      </c>
      <c r="T440" s="2029">
        <v>49303156</v>
      </c>
      <c r="U440" s="2024">
        <v>0.49</v>
      </c>
      <c r="V440" s="1952"/>
      <c r="W440" s="2029" t="s">
        <v>1103</v>
      </c>
      <c r="X440" s="2028">
        <v>10</v>
      </c>
      <c r="Y440" s="2029">
        <v>30</v>
      </c>
      <c r="Z440" s="2029" t="s">
        <v>4100</v>
      </c>
      <c r="AA440" s="2029" t="s">
        <v>1175</v>
      </c>
      <c r="AB440" s="2027">
        <v>21222</v>
      </c>
      <c r="AC440" s="2029" t="s">
        <v>1096</v>
      </c>
      <c r="AD440" s="1937" t="s">
        <v>3662</v>
      </c>
      <c r="AE440" s="2029"/>
      <c r="AF440" s="2029"/>
      <c r="AG440" s="2029"/>
      <c r="AH440" s="2029"/>
      <c r="AI440" s="2047">
        <f>T440</f>
        <v>49303156</v>
      </c>
      <c r="AJ440" s="2076" cm="1">
        <f t="array" ref="AJ440">SUM(MID(0&amp;AI440,LARGE(INDEX(ISNUMBER(--MID(AI440,ROW($1:$127),1))*ROW($1:$127),),ROW($1:$127))+1,1)*10^ROW($1:$127)/10)</f>
        <v>49303156</v>
      </c>
      <c r="AK440" s="1953" t="str">
        <f>VLOOKUP($AJ440,'Item Master Data'!$A:$F,3,FALSE)</f>
        <v>Q.PEAK DUO XL G10 BFG</v>
      </c>
      <c r="AL440" s="1494">
        <f>VLOOKUP($AJ440,'Item Master Data'!$A:$F,6,FALSE)</f>
        <v>480</v>
      </c>
      <c r="AM440" s="1494">
        <f>F440/AN440</f>
        <v>86</v>
      </c>
      <c r="AN440" s="1494">
        <f>VLOOKUP(AJ440,'Item Master Data'!$A:$G,7,FALSE)</f>
        <v>29</v>
      </c>
      <c r="AO440" s="1494">
        <f>E440-AL440</f>
        <v>0</v>
      </c>
    </row>
    <row r="441" spans="1:42" s="1494" customFormat="1" ht="15.75" customHeight="1">
      <c r="A441" s="1550" t="s">
        <v>1156</v>
      </c>
      <c r="B441" s="2029">
        <v>177272</v>
      </c>
      <c r="C441" s="2030" t="s">
        <v>2524</v>
      </c>
      <c r="D441" s="2029" t="s">
        <v>2229</v>
      </c>
      <c r="E441" s="2031">
        <v>480</v>
      </c>
      <c r="F441" s="2032">
        <v>270</v>
      </c>
      <c r="G441" s="1833">
        <f>E441*F441</f>
        <v>129600</v>
      </c>
      <c r="H441" s="1831">
        <f>E441*F441/1000000</f>
        <v>0.12959999999999999</v>
      </c>
      <c r="I441" s="1837">
        <f>H441</f>
        <v>0.12959999999999999</v>
      </c>
      <c r="J441" s="2104"/>
      <c r="K441" s="2104"/>
      <c r="L441" s="2105"/>
      <c r="M441" s="1832">
        <f>SUM(I441:L441)</f>
        <v>0.12959999999999999</v>
      </c>
      <c r="N441" s="2030">
        <v>44669</v>
      </c>
      <c r="O441" s="2030">
        <v>44629</v>
      </c>
      <c r="P441" s="2030">
        <v>44669</v>
      </c>
      <c r="Q441" s="2030">
        <v>44671</v>
      </c>
      <c r="R441" s="2029" t="s">
        <v>1144</v>
      </c>
      <c r="S441" s="2029">
        <v>72</v>
      </c>
      <c r="T441" s="2029">
        <v>49301156</v>
      </c>
      <c r="U441" s="2024">
        <v>0.44</v>
      </c>
      <c r="V441" s="1952"/>
      <c r="W441" s="2029" t="s">
        <v>1103</v>
      </c>
      <c r="X441" s="2028">
        <v>10</v>
      </c>
      <c r="Y441" s="2029">
        <v>30</v>
      </c>
      <c r="Z441" s="2029" t="s">
        <v>3388</v>
      </c>
      <c r="AA441" s="2029" t="s">
        <v>1113</v>
      </c>
      <c r="AB441" s="2027">
        <v>8562</v>
      </c>
      <c r="AC441" s="2029" t="s">
        <v>1096</v>
      </c>
      <c r="AD441" s="2325" t="s">
        <v>1097</v>
      </c>
      <c r="AE441" s="2029"/>
      <c r="AF441" s="2029"/>
      <c r="AG441" s="2029" t="s">
        <v>2235</v>
      </c>
      <c r="AH441" s="1951"/>
      <c r="AI441" s="2047">
        <f>T441</f>
        <v>49301156</v>
      </c>
      <c r="AJ441" s="2076" cm="1">
        <f t="array" ref="AJ441">SUM(MID(0&amp;AI441,LARGE(INDEX(ISNUMBER(--MID(AI441,ROW($1:$127),1))*ROW($1:$127),),ROW($1:$127))+1,1)*10^ROW($1:$127)/10)</f>
        <v>49301156</v>
      </c>
      <c r="AK441" s="1953" t="str">
        <f>VLOOKUP($AJ441,'Item Master Data'!$A:$F,3,FALSE)</f>
        <v>Q.PEAK DUO XL G10</v>
      </c>
      <c r="AL441" s="1494">
        <f>VLOOKUP($AJ441,'Item Master Data'!$A:$F,6,FALSE)</f>
        <v>480</v>
      </c>
      <c r="AM441" s="1494">
        <f>F441/AN441</f>
        <v>9.3103448275862064</v>
      </c>
      <c r="AN441" s="1494">
        <f>VLOOKUP(AJ441,'Item Master Data'!$A:$G,7,FALSE)</f>
        <v>29</v>
      </c>
      <c r="AO441" s="1494">
        <f>E441-AL441</f>
        <v>0</v>
      </c>
    </row>
    <row r="442" spans="1:42" s="1494" customFormat="1" ht="15.75" customHeight="1">
      <c r="A442" s="1550" t="s">
        <v>1156</v>
      </c>
      <c r="B442" s="2029">
        <v>177272</v>
      </c>
      <c r="C442" s="2030" t="s">
        <v>2524</v>
      </c>
      <c r="D442" s="2029" t="s">
        <v>2229</v>
      </c>
      <c r="E442" s="2031">
        <v>480</v>
      </c>
      <c r="F442" s="2032">
        <v>204</v>
      </c>
      <c r="G442" s="1833">
        <f>E442*F442</f>
        <v>97920</v>
      </c>
      <c r="H442" s="1831">
        <f>E442*F442/1000000</f>
        <v>9.7919999999999993E-2</v>
      </c>
      <c r="I442" s="1837">
        <f>H442</f>
        <v>9.7919999999999993E-2</v>
      </c>
      <c r="J442" s="2104"/>
      <c r="K442" s="2104"/>
      <c r="L442" s="2105"/>
      <c r="M442" s="1832">
        <f>SUM(I442:L442)</f>
        <v>9.7919999999999993E-2</v>
      </c>
      <c r="N442" s="2030">
        <v>44669</v>
      </c>
      <c r="O442" s="2030">
        <v>44629</v>
      </c>
      <c r="P442" s="2030">
        <v>44669</v>
      </c>
      <c r="Q442" s="2030">
        <v>44671</v>
      </c>
      <c r="R442" s="2029" t="s">
        <v>1144</v>
      </c>
      <c r="S442" s="2029">
        <v>72</v>
      </c>
      <c r="T442" s="2029">
        <v>49302156</v>
      </c>
      <c r="U442" s="2024">
        <v>0.44</v>
      </c>
      <c r="V442" s="1952"/>
      <c r="W442" s="2029" t="s">
        <v>1103</v>
      </c>
      <c r="X442" s="2028">
        <v>10</v>
      </c>
      <c r="Y442" s="2029">
        <v>30</v>
      </c>
      <c r="Z442" s="2029" t="s">
        <v>3388</v>
      </c>
      <c r="AA442" s="2029" t="s">
        <v>1113</v>
      </c>
      <c r="AB442" s="2027">
        <v>8562</v>
      </c>
      <c r="AC442" s="2029" t="s">
        <v>1096</v>
      </c>
      <c r="AD442" s="2325" t="s">
        <v>1097</v>
      </c>
      <c r="AE442" s="2029"/>
      <c r="AF442" s="2029"/>
      <c r="AG442" s="2029" t="s">
        <v>2235</v>
      </c>
      <c r="AH442" s="1951"/>
      <c r="AI442" s="2047">
        <f>T442</f>
        <v>49302156</v>
      </c>
      <c r="AJ442" s="2076" cm="1">
        <f t="array" ref="AJ442">SUM(MID(0&amp;AI442,LARGE(INDEX(ISNUMBER(--MID(AI442,ROW($1:$127),1))*ROW($1:$127),),ROW($1:$127))+1,1)*10^ROW($1:$127)/10)</f>
        <v>49302156</v>
      </c>
      <c r="AK442" s="1953" t="str">
        <f>VLOOKUP($AJ442,'Item Master Data'!$A:$F,3,FALSE)</f>
        <v>Q.PEAK DUO XL G10</v>
      </c>
      <c r="AL442" s="1494">
        <f>VLOOKUP($AJ442,'Item Master Data'!$A:$F,6,FALSE)</f>
        <v>480</v>
      </c>
      <c r="AM442" s="1494">
        <f>F442/AN442</f>
        <v>7.0344827586206895</v>
      </c>
      <c r="AN442" s="1494">
        <f>VLOOKUP(AJ442,'Item Master Data'!$A:$G,7,FALSE)</f>
        <v>29</v>
      </c>
      <c r="AO442" s="1494">
        <f>E442-AL442</f>
        <v>0</v>
      </c>
    </row>
    <row r="443" spans="1:42" s="1494" customFormat="1" ht="15.75" customHeight="1">
      <c r="A443" s="1550" t="s">
        <v>1156</v>
      </c>
      <c r="B443" s="2029">
        <v>177272</v>
      </c>
      <c r="C443" s="2030" t="s">
        <v>2524</v>
      </c>
      <c r="D443" s="2029" t="s">
        <v>2229</v>
      </c>
      <c r="E443" s="2031">
        <v>480</v>
      </c>
      <c r="F443" s="2032">
        <v>106</v>
      </c>
      <c r="G443" s="1833">
        <f>E443*F443</f>
        <v>50880</v>
      </c>
      <c r="H443" s="1831">
        <f>E443*F443/1000000</f>
        <v>5.0880000000000002E-2</v>
      </c>
      <c r="I443" s="1837">
        <f>H443</f>
        <v>5.0880000000000002E-2</v>
      </c>
      <c r="J443" s="2104"/>
      <c r="K443" s="2104"/>
      <c r="L443" s="2105"/>
      <c r="M443" s="1832">
        <f>SUM(I443:L443)</f>
        <v>5.0880000000000002E-2</v>
      </c>
      <c r="N443" s="2030">
        <v>44657</v>
      </c>
      <c r="O443" s="2030">
        <v>44629</v>
      </c>
      <c r="P443" s="2030">
        <v>44657</v>
      </c>
      <c r="Q443" s="2030">
        <v>44658</v>
      </c>
      <c r="R443" s="2029" t="s">
        <v>1144</v>
      </c>
      <c r="S443" s="2029">
        <v>72</v>
      </c>
      <c r="T443" s="2029" t="s">
        <v>2238</v>
      </c>
      <c r="U443" s="2024">
        <v>0.44</v>
      </c>
      <c r="V443" s="1952"/>
      <c r="W443" s="2029" t="s">
        <v>1103</v>
      </c>
      <c r="X443" s="2028">
        <v>10</v>
      </c>
      <c r="Y443" s="2029">
        <v>30</v>
      </c>
      <c r="Z443" s="2029" t="s">
        <v>3388</v>
      </c>
      <c r="AA443" s="2029" t="s">
        <v>1113</v>
      </c>
      <c r="AB443" s="2027">
        <v>8562</v>
      </c>
      <c r="AC443" s="2029" t="s">
        <v>1096</v>
      </c>
      <c r="AD443" s="2029" t="s">
        <v>1113</v>
      </c>
      <c r="AE443" s="2029"/>
      <c r="AF443" s="2029"/>
      <c r="AG443" s="2029" t="s">
        <v>2235</v>
      </c>
      <c r="AH443" s="1951"/>
      <c r="AI443" s="2047" t="str">
        <f>T443</f>
        <v>30397472F</v>
      </c>
      <c r="AJ443" s="2076" cm="1">
        <f t="array" ref="AJ443">SUM(MID(0&amp;AI443,LARGE(INDEX(ISNUMBER(--MID(AI443,ROW($1:$127),1))*ROW($1:$127),),ROW($1:$127))+1,1)*10^ROW($1:$127)/10)</f>
        <v>30397472</v>
      </c>
      <c r="AK443" s="1953" t="str">
        <f>VLOOKUP($AJ443,'Item Master Data'!$A:$F,3,FALSE)</f>
        <v>Q.PEAK DUO XL G10</v>
      </c>
      <c r="AL443" s="1494">
        <f>VLOOKUP($AJ443,'Item Master Data'!$A:$F,6,FALSE)</f>
        <v>480</v>
      </c>
      <c r="AM443" s="1494">
        <f>F443/AN443</f>
        <v>3.6551724137931036</v>
      </c>
      <c r="AN443" s="1494">
        <f>VLOOKUP(AJ443,'Item Master Data'!$A:$G,7,FALSE)</f>
        <v>29</v>
      </c>
      <c r="AO443" s="1494">
        <f>E443-AL443</f>
        <v>0</v>
      </c>
    </row>
    <row r="444" spans="1:42" s="1494" customFormat="1" ht="15" customHeight="1">
      <c r="A444" s="1550" t="s">
        <v>1156</v>
      </c>
      <c r="B444" s="2029" t="s">
        <v>3433</v>
      </c>
      <c r="C444" s="2030" t="s">
        <v>3387</v>
      </c>
      <c r="D444" s="2029" t="s">
        <v>2210</v>
      </c>
      <c r="E444" s="2031">
        <v>480</v>
      </c>
      <c r="F444" s="2032">
        <v>26216</v>
      </c>
      <c r="G444" s="1833">
        <f>F444*E444</f>
        <v>12583680</v>
      </c>
      <c r="H444" s="1831">
        <f>E444*F444/1000000</f>
        <v>12.583679999999999</v>
      </c>
      <c r="I444" s="1837">
        <f>H444</f>
        <v>12.583679999999999</v>
      </c>
      <c r="J444" s="2104"/>
      <c r="K444" s="2104"/>
      <c r="L444" s="2105"/>
      <c r="M444" s="1832">
        <f>SUM(I444:L444)</f>
        <v>12.583679999999999</v>
      </c>
      <c r="N444" s="2030" t="s">
        <v>4281</v>
      </c>
      <c r="O444" s="2030">
        <v>44635</v>
      </c>
      <c r="P444" s="2030">
        <v>44651</v>
      </c>
      <c r="Q444" s="2030">
        <v>44665</v>
      </c>
      <c r="R444" s="2029" t="s">
        <v>1144</v>
      </c>
      <c r="S444" s="2029">
        <v>72</v>
      </c>
      <c r="T444" s="2029">
        <v>49303156</v>
      </c>
      <c r="U444" s="2024">
        <v>0.42</v>
      </c>
      <c r="V444" s="1952"/>
      <c r="W444" s="2029" t="s">
        <v>1094</v>
      </c>
      <c r="X444" s="2028">
        <v>10</v>
      </c>
      <c r="Y444" s="2029">
        <v>30</v>
      </c>
      <c r="Z444" s="2029" t="s">
        <v>3389</v>
      </c>
      <c r="AA444" s="2029" t="s">
        <v>1175</v>
      </c>
      <c r="AB444" s="2027" t="s">
        <v>3390</v>
      </c>
      <c r="AC444" s="2029" t="s">
        <v>1096</v>
      </c>
      <c r="AD444" s="1937" t="s">
        <v>3662</v>
      </c>
      <c r="AE444" s="2029"/>
      <c r="AF444" s="2029"/>
      <c r="AG444" s="2029" t="s">
        <v>2235</v>
      </c>
      <c r="AH444" s="1951"/>
      <c r="AI444" s="2047">
        <f>T444</f>
        <v>49303156</v>
      </c>
      <c r="AJ444" s="2076" cm="1">
        <f t="array" ref="AJ444">SUM(MID(0&amp;AI444,LARGE(INDEX(ISNUMBER(--MID(AI444,ROW($1:$127),1))*ROW($1:$127),),ROW($1:$127))+1,1)*10^ROW($1:$127)/10)</f>
        <v>49303156</v>
      </c>
      <c r="AK444" s="1953" t="str">
        <f>VLOOKUP($AJ444,'Item Master Data'!$A:$F,3,FALSE)</f>
        <v>Q.PEAK DUO XL G10 BFG</v>
      </c>
      <c r="AL444" s="1494">
        <f>VLOOKUP($AJ444,'Item Master Data'!$A:$F,6,FALSE)</f>
        <v>480</v>
      </c>
      <c r="AM444" s="1494">
        <f>F444/AN444</f>
        <v>904</v>
      </c>
      <c r="AN444" s="1494">
        <f>VLOOKUP(AJ444,'Item Master Data'!$A:$G,7,FALSE)</f>
        <v>29</v>
      </c>
      <c r="AO444" s="1494">
        <f>E444-AL444</f>
        <v>0</v>
      </c>
    </row>
    <row r="445" spans="1:42" s="1494" customFormat="1" ht="15" customHeight="1">
      <c r="A445" s="1550" t="s">
        <v>1156</v>
      </c>
      <c r="B445" s="2029" t="s">
        <v>3433</v>
      </c>
      <c r="C445" s="2030" t="s">
        <v>3387</v>
      </c>
      <c r="D445" s="2029" t="s">
        <v>2210</v>
      </c>
      <c r="E445" s="2031">
        <v>480</v>
      </c>
      <c r="F445" s="2032">
        <f>27956-26216</f>
        <v>1740</v>
      </c>
      <c r="G445" s="1833">
        <f>F445*E445</f>
        <v>835200</v>
      </c>
      <c r="H445" s="1831">
        <f>E445*F445/1000000</f>
        <v>0.83520000000000005</v>
      </c>
      <c r="I445" s="1837"/>
      <c r="J445" s="2104"/>
      <c r="K445" s="2104">
        <f>H445</f>
        <v>0.83520000000000005</v>
      </c>
      <c r="L445" s="2105"/>
      <c r="M445" s="1832">
        <f>SUM(I445:L445)</f>
        <v>0.83520000000000005</v>
      </c>
      <c r="N445" s="2030" t="s">
        <v>4280</v>
      </c>
      <c r="O445" s="2030">
        <v>44635</v>
      </c>
      <c r="P445" s="2270">
        <v>44651</v>
      </c>
      <c r="Q445" s="2270">
        <v>44665</v>
      </c>
      <c r="R445" s="2029" t="s">
        <v>1144</v>
      </c>
      <c r="S445" s="2029">
        <v>72</v>
      </c>
      <c r="T445" s="2029">
        <v>49303156</v>
      </c>
      <c r="U445" s="2024">
        <v>0.42</v>
      </c>
      <c r="V445" s="1952"/>
      <c r="W445" s="2029" t="s">
        <v>1094</v>
      </c>
      <c r="X445" s="2028">
        <v>10</v>
      </c>
      <c r="Y445" s="2029">
        <v>30</v>
      </c>
      <c r="Z445" s="2029" t="s">
        <v>3389</v>
      </c>
      <c r="AA445" s="2029" t="s">
        <v>1175</v>
      </c>
      <c r="AB445" s="2027" t="s">
        <v>3390</v>
      </c>
      <c r="AC445" s="2029" t="s">
        <v>1096</v>
      </c>
      <c r="AD445" s="1937" t="s">
        <v>3662</v>
      </c>
      <c r="AE445" s="2029"/>
      <c r="AF445" s="2029"/>
      <c r="AG445" s="2029" t="s">
        <v>2235</v>
      </c>
      <c r="AH445" s="1951"/>
      <c r="AI445" s="2047">
        <f>T445</f>
        <v>49303156</v>
      </c>
      <c r="AJ445" s="2076" cm="1">
        <f t="array" ref="AJ445">SUM(MID(0&amp;AI445,LARGE(INDEX(ISNUMBER(--MID(AI445,ROW($1:$127),1))*ROW($1:$127),),ROW($1:$127))+1,1)*10^ROW($1:$127)/10)</f>
        <v>49303156</v>
      </c>
      <c r="AK445" s="1953" t="str">
        <f>VLOOKUP($AJ445,'Item Master Data'!$A:$F,3,FALSE)</f>
        <v>Q.PEAK DUO XL G10 BFG</v>
      </c>
      <c r="AL445" s="1494">
        <f>VLOOKUP($AJ445,'Item Master Data'!$A:$F,6,FALSE)</f>
        <v>480</v>
      </c>
      <c r="AM445" s="1494">
        <f>F445/AN445</f>
        <v>60</v>
      </c>
      <c r="AN445" s="1494">
        <f>VLOOKUP(AJ445,'Item Master Data'!$A:$G,7,FALSE)</f>
        <v>29</v>
      </c>
      <c r="AO445" s="1494">
        <f>E445-AL445</f>
        <v>0</v>
      </c>
    </row>
    <row r="446" spans="1:42" s="1494" customFormat="1" ht="15" customHeight="1">
      <c r="A446" s="1550" t="s">
        <v>1156</v>
      </c>
      <c r="B446" s="2029" t="s">
        <v>4359</v>
      </c>
      <c r="C446" s="2030" t="s">
        <v>3330</v>
      </c>
      <c r="D446" s="2029" t="s">
        <v>2503</v>
      </c>
      <c r="E446" s="2031">
        <v>360</v>
      </c>
      <c r="F446" s="2032">
        <v>832</v>
      </c>
      <c r="G446" s="1833">
        <f>E446*F446</f>
        <v>299520</v>
      </c>
      <c r="H446" s="1831">
        <f>E446*F446/1000000</f>
        <v>0.29952000000000001</v>
      </c>
      <c r="I446" s="1837"/>
      <c r="J446" s="2104"/>
      <c r="K446" s="2104"/>
      <c r="L446" s="2105">
        <f>H446</f>
        <v>0.29952000000000001</v>
      </c>
      <c r="M446" s="1832">
        <f>SUM(I446:L446)</f>
        <v>0.29952000000000001</v>
      </c>
      <c r="N446" s="2113" t="s">
        <v>3419</v>
      </c>
      <c r="O446" s="2021">
        <v>44671</v>
      </c>
      <c r="P446" s="2030"/>
      <c r="Q446" s="2030"/>
      <c r="R446" s="2029" t="s">
        <v>2243</v>
      </c>
      <c r="S446" s="2029">
        <v>60</v>
      </c>
      <c r="T446" s="2323" t="s">
        <v>3269</v>
      </c>
      <c r="U446" s="2024">
        <v>0.53</v>
      </c>
      <c r="V446" s="1952"/>
      <c r="W446" s="2029" t="s">
        <v>1103</v>
      </c>
      <c r="X446" s="2028">
        <v>0</v>
      </c>
      <c r="Y446" s="2029">
        <v>60</v>
      </c>
      <c r="Z446" s="2029" t="s">
        <v>2530</v>
      </c>
      <c r="AA446" s="2029" t="s">
        <v>1132</v>
      </c>
      <c r="AB446" s="2027" t="s">
        <v>2531</v>
      </c>
      <c r="AC446" s="2029" t="s">
        <v>1096</v>
      </c>
      <c r="AD446" s="1937" t="s">
        <v>1099</v>
      </c>
      <c r="AE446" s="2029"/>
      <c r="AF446" s="2029"/>
      <c r="AG446" s="2029" t="s">
        <v>2235</v>
      </c>
      <c r="AH446" s="1951"/>
      <c r="AI446" s="2047" t="str">
        <f>T446</f>
        <v>30390456H</v>
      </c>
      <c r="AJ446" s="2076" cm="1">
        <f t="array" ref="AJ446">SUM(MID(0&amp;AI446,LARGE(INDEX(ISNUMBER(--MID(AI446,ROW($1:$127),1))*ROW($1:$127),),ROW($1:$127))+1,1)*10^ROW($1:$127)/10)</f>
        <v>30390456</v>
      </c>
      <c r="AK446" s="1953" t="str">
        <f>VLOOKUP($AJ446,'Item Master Data'!$A:$F,3,FALSE)</f>
        <v>Q.PEAK DUO BLK ML G10+</v>
      </c>
      <c r="AL446" s="1494">
        <f>VLOOKUP($AJ446,'Item Master Data'!$A:$F,6,FALSE)</f>
        <v>400</v>
      </c>
      <c r="AM446" s="1494">
        <f>F446/AN446</f>
        <v>26</v>
      </c>
      <c r="AN446" s="1494">
        <f>VLOOKUP(AJ446,'Item Master Data'!$A:$G,7,FALSE)</f>
        <v>32</v>
      </c>
      <c r="AO446" s="1494">
        <f>E446-AL446</f>
        <v>-40</v>
      </c>
    </row>
    <row r="447" spans="1:42" s="1494" customFormat="1" ht="15" customHeight="1">
      <c r="A447" s="1550" t="s">
        <v>1156</v>
      </c>
      <c r="B447" s="2029" t="s">
        <v>4033</v>
      </c>
      <c r="C447" s="2030" t="s">
        <v>1174</v>
      </c>
      <c r="D447" s="2029" t="s">
        <v>2503</v>
      </c>
      <c r="E447" s="2031">
        <v>360</v>
      </c>
      <c r="F447" s="2032">
        <v>832</v>
      </c>
      <c r="G447" s="1833">
        <f>E447*F447</f>
        <v>299520</v>
      </c>
      <c r="H447" s="1831">
        <f>E447*F447/1000000</f>
        <v>0.29952000000000001</v>
      </c>
      <c r="I447" s="1837"/>
      <c r="J447" s="2104"/>
      <c r="K447" s="2104"/>
      <c r="L447" s="2105">
        <f>H447</f>
        <v>0.29952000000000001</v>
      </c>
      <c r="M447" s="1832">
        <f>SUM(I447:L447)</f>
        <v>0.29952000000000001</v>
      </c>
      <c r="N447" s="2113" t="s">
        <v>3419</v>
      </c>
      <c r="O447" s="2030">
        <v>44662</v>
      </c>
      <c r="P447" s="2030"/>
      <c r="Q447" s="2030"/>
      <c r="R447" s="2029" t="s">
        <v>2243</v>
      </c>
      <c r="S447" s="2029">
        <v>60</v>
      </c>
      <c r="T447" s="2029">
        <v>49203132</v>
      </c>
      <c r="U447" s="2024">
        <v>0.53</v>
      </c>
      <c r="V447" s="1952"/>
      <c r="W447" s="2029" t="s">
        <v>1103</v>
      </c>
      <c r="X447" s="2028">
        <v>0</v>
      </c>
      <c r="Y447" s="2029">
        <v>60</v>
      </c>
      <c r="Z447" s="2029" t="s">
        <v>2530</v>
      </c>
      <c r="AA447" s="2029" t="s">
        <v>1132</v>
      </c>
      <c r="AB447" s="2027" t="s">
        <v>2531</v>
      </c>
      <c r="AC447" s="2029" t="s">
        <v>1096</v>
      </c>
      <c r="AD447" s="1937" t="s">
        <v>3662</v>
      </c>
      <c r="AE447" s="2029"/>
      <c r="AF447" s="2029"/>
      <c r="AG447" s="2029" t="s">
        <v>2235</v>
      </c>
      <c r="AH447" s="1951"/>
      <c r="AI447" s="2047">
        <f>T447</f>
        <v>49203132</v>
      </c>
      <c r="AJ447" s="2076" cm="1">
        <f t="array" ref="AJ447">SUM(MID(0&amp;AI447,LARGE(INDEX(ISNUMBER(--MID(AI447,ROW($1:$127),1))*ROW($1:$127),),ROW($1:$127))+1,1)*10^ROW($1:$127)/10)</f>
        <v>49203132</v>
      </c>
      <c r="AK447" s="1953" t="str">
        <f>VLOOKUP($AJ447,'Item Master Data'!$A:$F,3,FALSE)</f>
        <v>Q.PEAK DUO BLK G10+</v>
      </c>
      <c r="AL447" s="1494">
        <f>VLOOKUP($AJ447,'Item Master Data'!$A:$F,6,FALSE)</f>
        <v>360</v>
      </c>
      <c r="AM447" s="1494">
        <f>F447/AN447</f>
        <v>26</v>
      </c>
      <c r="AN447" s="1494">
        <f>VLOOKUP(AJ447,'Item Master Data'!$A:$G,7,FALSE)</f>
        <v>32</v>
      </c>
      <c r="AO447" s="1494">
        <f>E447-AL447</f>
        <v>0</v>
      </c>
    </row>
    <row r="448" spans="1:42" s="1494" customFormat="1" ht="15" customHeight="1">
      <c r="A448" s="1550" t="s">
        <v>1156</v>
      </c>
      <c r="B448" s="2029" t="s">
        <v>4034</v>
      </c>
      <c r="C448" s="2030" t="s">
        <v>1174</v>
      </c>
      <c r="D448" s="2029" t="s">
        <v>2220</v>
      </c>
      <c r="E448" s="2031">
        <v>400</v>
      </c>
      <c r="F448" s="2032">
        <v>1536</v>
      </c>
      <c r="G448" s="1833">
        <f>E448*F448</f>
        <v>614400</v>
      </c>
      <c r="H448" s="1831">
        <f>E448*F448/1000000</f>
        <v>0.61439999999999995</v>
      </c>
      <c r="I448" s="1837"/>
      <c r="J448" s="2104"/>
      <c r="K448" s="2104"/>
      <c r="L448" s="2105">
        <f>H448</f>
        <v>0.61439999999999995</v>
      </c>
      <c r="M448" s="1832">
        <f>SUM(I448:L448)</f>
        <v>0.61439999999999995</v>
      </c>
      <c r="N448" s="2113" t="s">
        <v>3419</v>
      </c>
      <c r="O448" s="2100" t="s">
        <v>4264</v>
      </c>
      <c r="P448" s="2030"/>
      <c r="Q448" s="2030"/>
      <c r="R448" s="2029" t="s">
        <v>2243</v>
      </c>
      <c r="S448" s="2029">
        <v>60</v>
      </c>
      <c r="T448" s="2029" t="s">
        <v>3269</v>
      </c>
      <c r="U448" s="2024">
        <v>0.52</v>
      </c>
      <c r="V448" s="1952" t="s">
        <v>4088</v>
      </c>
      <c r="W448" s="2029" t="s">
        <v>1103</v>
      </c>
      <c r="X448" s="2028">
        <v>0</v>
      </c>
      <c r="Y448" s="2029">
        <v>60</v>
      </c>
      <c r="Z448" s="2029" t="s">
        <v>2530</v>
      </c>
      <c r="AA448" s="2029" t="s">
        <v>1132</v>
      </c>
      <c r="AB448" s="2027" t="s">
        <v>2531</v>
      </c>
      <c r="AC448" s="2029" t="s">
        <v>1096</v>
      </c>
      <c r="AD448" s="1937" t="s">
        <v>3662</v>
      </c>
      <c r="AE448" s="2029"/>
      <c r="AF448" s="2029"/>
      <c r="AG448" s="2029" t="s">
        <v>2235</v>
      </c>
      <c r="AH448" s="1951"/>
      <c r="AI448" s="2047" t="str">
        <f>T448</f>
        <v>30390456H</v>
      </c>
      <c r="AJ448" s="2076" cm="1">
        <f t="array" ref="AJ448">SUM(MID(0&amp;AI448,LARGE(INDEX(ISNUMBER(--MID(AI448,ROW($1:$127),1))*ROW($1:$127),),ROW($1:$127))+1,1)*10^ROW($1:$127)/10)</f>
        <v>30390456</v>
      </c>
      <c r="AK448" s="1953" t="str">
        <f>VLOOKUP($AJ448,'Item Master Data'!$A:$F,3,FALSE)</f>
        <v>Q.PEAK DUO BLK ML G10+</v>
      </c>
      <c r="AL448" s="1494">
        <f>VLOOKUP($AJ448,'Item Master Data'!$A:$F,6,FALSE)</f>
        <v>400</v>
      </c>
      <c r="AM448" s="1494">
        <f>F448/AN448</f>
        <v>48</v>
      </c>
      <c r="AN448" s="1494">
        <f>VLOOKUP(AJ448,'Item Master Data'!$A:$G,7,FALSE)</f>
        <v>32</v>
      </c>
      <c r="AO448" s="1494">
        <f>E448-AL448</f>
        <v>0</v>
      </c>
    </row>
    <row r="449" spans="1:44" s="1494" customFormat="1" ht="15" customHeight="1">
      <c r="A449" s="1550" t="s">
        <v>1156</v>
      </c>
      <c r="B449" s="2029" t="s">
        <v>3414</v>
      </c>
      <c r="C449" s="2030" t="s">
        <v>3181</v>
      </c>
      <c r="D449" s="2029" t="s">
        <v>2220</v>
      </c>
      <c r="E449" s="2031">
        <v>400</v>
      </c>
      <c r="F449" s="2032">
        <v>2496</v>
      </c>
      <c r="G449" s="1833">
        <f>F449*E449</f>
        <v>998400</v>
      </c>
      <c r="H449" s="1831">
        <f>E449*F449/1000000</f>
        <v>0.99839999999999995</v>
      </c>
      <c r="I449" s="1837"/>
      <c r="J449" s="2104"/>
      <c r="K449" s="2104">
        <f>H449</f>
        <v>0.99839999999999995</v>
      </c>
      <c r="L449" s="2105"/>
      <c r="M449" s="1832">
        <f>SUM(I449:L449)</f>
        <v>0.99839999999999995</v>
      </c>
      <c r="N449" s="2112" t="s">
        <v>3376</v>
      </c>
      <c r="O449" s="2030">
        <v>44628</v>
      </c>
      <c r="P449" s="2030"/>
      <c r="Q449" s="2030"/>
      <c r="R449" s="2029" t="s">
        <v>2243</v>
      </c>
      <c r="S449" s="2029">
        <v>60</v>
      </c>
      <c r="T449" s="2029" t="s">
        <v>3269</v>
      </c>
      <c r="U449" s="2024">
        <v>0.55000000000000004</v>
      </c>
      <c r="V449" s="1952"/>
      <c r="W449" s="2029" t="s">
        <v>1103</v>
      </c>
      <c r="X449" s="2028"/>
      <c r="Y449" s="2029">
        <v>60</v>
      </c>
      <c r="Z449" s="2029" t="s">
        <v>3183</v>
      </c>
      <c r="AA449" s="2029" t="s">
        <v>3179</v>
      </c>
      <c r="AB449" s="2027" t="s">
        <v>3184</v>
      </c>
      <c r="AC449" s="2029" t="s">
        <v>1096</v>
      </c>
      <c r="AD449" s="1937" t="s">
        <v>1099</v>
      </c>
      <c r="AE449" s="2029"/>
      <c r="AF449" s="2029"/>
      <c r="AG449" s="2029"/>
      <c r="AH449" s="1951"/>
      <c r="AI449" s="2047" t="str">
        <f>T449</f>
        <v>30390456H</v>
      </c>
      <c r="AJ449" s="2076" cm="1">
        <f t="array" ref="AJ449">SUM(MID(0&amp;AI449,LARGE(INDEX(ISNUMBER(--MID(AI449,ROW($1:$127),1))*ROW($1:$127),),ROW($1:$127))+1,1)*10^ROW($1:$127)/10)</f>
        <v>30390456</v>
      </c>
      <c r="AK449" s="1953" t="str">
        <f>VLOOKUP($AJ449,'Item Master Data'!$A:$F,3,FALSE)</f>
        <v>Q.PEAK DUO BLK ML G10+</v>
      </c>
      <c r="AL449" s="1494">
        <f>VLOOKUP($AJ449,'Item Master Data'!$A:$F,6,FALSE)</f>
        <v>400</v>
      </c>
      <c r="AM449" s="1494">
        <f>F449/AN449</f>
        <v>78</v>
      </c>
      <c r="AN449" s="1494">
        <f>VLOOKUP(AJ449,'Item Master Data'!$A:$G,7,FALSE)</f>
        <v>32</v>
      </c>
      <c r="AO449" s="1494">
        <f>E449-AL449</f>
        <v>0</v>
      </c>
    </row>
    <row r="450" spans="1:44" s="1494" customFormat="1" ht="15" customHeight="1">
      <c r="A450" s="1550" t="s">
        <v>1156</v>
      </c>
      <c r="B450" s="2029" t="s">
        <v>3414</v>
      </c>
      <c r="C450" s="2030" t="s">
        <v>3181</v>
      </c>
      <c r="D450" s="2029" t="s">
        <v>2503</v>
      </c>
      <c r="E450" s="2031">
        <v>360</v>
      </c>
      <c r="F450" s="2032">
        <v>832</v>
      </c>
      <c r="G450" s="1833">
        <f>F450*E450</f>
        <v>299520</v>
      </c>
      <c r="H450" s="1831">
        <f>E450*F450/1000000</f>
        <v>0.29952000000000001</v>
      </c>
      <c r="I450" s="1837">
        <f>H450</f>
        <v>0.29952000000000001</v>
      </c>
      <c r="J450" s="2104"/>
      <c r="K450" s="2104"/>
      <c r="L450" s="2105"/>
      <c r="M450" s="1832">
        <f>SUM(I450:L450)</f>
        <v>0.29952000000000001</v>
      </c>
      <c r="N450" s="2030">
        <v>44655</v>
      </c>
      <c r="O450" s="2030">
        <v>44629</v>
      </c>
      <c r="P450" s="2030">
        <v>44655</v>
      </c>
      <c r="Q450" s="2030">
        <v>44656</v>
      </c>
      <c r="R450" s="2029" t="s">
        <v>2243</v>
      </c>
      <c r="S450" s="2029">
        <v>60</v>
      </c>
      <c r="T450" s="2326">
        <v>49203132</v>
      </c>
      <c r="U450" s="2024">
        <v>0.53</v>
      </c>
      <c r="V450" s="1952"/>
      <c r="W450" s="2029" t="s">
        <v>1103</v>
      </c>
      <c r="X450" s="2028"/>
      <c r="Y450" s="2029">
        <v>60</v>
      </c>
      <c r="Z450" s="2029" t="s">
        <v>4103</v>
      </c>
      <c r="AA450" s="2029" t="s">
        <v>3179</v>
      </c>
      <c r="AB450" s="2027">
        <v>63134</v>
      </c>
      <c r="AC450" s="2029" t="s">
        <v>1096</v>
      </c>
      <c r="AD450" s="1937" t="s">
        <v>3662</v>
      </c>
      <c r="AE450" s="2029"/>
      <c r="AF450" s="2029"/>
      <c r="AG450" s="2029"/>
      <c r="AH450" s="1951"/>
      <c r="AI450" s="2047">
        <f>T450</f>
        <v>49203132</v>
      </c>
      <c r="AJ450" s="2076" cm="1">
        <f t="array" ref="AJ450">SUM(MID(0&amp;AI450,LARGE(INDEX(ISNUMBER(--MID(AI450,ROW($1:$127),1))*ROW($1:$127),),ROW($1:$127))+1,1)*10^ROW($1:$127)/10)</f>
        <v>49203132</v>
      </c>
      <c r="AK450" s="1953" t="str">
        <f>VLOOKUP($AJ450,'Item Master Data'!$A:$F,3,FALSE)</f>
        <v>Q.PEAK DUO BLK G10+</v>
      </c>
      <c r="AL450" s="1494">
        <f>VLOOKUP($AJ450,'Item Master Data'!$A:$F,6,FALSE)</f>
        <v>360</v>
      </c>
      <c r="AM450" s="1494">
        <f>F450/AN450</f>
        <v>26</v>
      </c>
      <c r="AN450" s="1494">
        <f>VLOOKUP(AJ450,'Item Master Data'!$A:$G,7,FALSE)</f>
        <v>32</v>
      </c>
      <c r="AO450" s="1494">
        <f>E450-AL450</f>
        <v>0</v>
      </c>
    </row>
    <row r="451" spans="1:44" s="1494" customFormat="1" ht="15" customHeight="1">
      <c r="A451" s="1550" t="s">
        <v>1156</v>
      </c>
      <c r="B451" s="2029" t="s">
        <v>4036</v>
      </c>
      <c r="C451" s="2029" t="s">
        <v>3181</v>
      </c>
      <c r="D451" s="2029" t="s">
        <v>2503</v>
      </c>
      <c r="E451" s="2029">
        <v>360</v>
      </c>
      <c r="F451" s="2244">
        <v>832</v>
      </c>
      <c r="G451" s="1833">
        <f>F451*E451</f>
        <v>299520</v>
      </c>
      <c r="H451" s="1831">
        <f>E451*F451/1000000</f>
        <v>0.29952000000000001</v>
      </c>
      <c r="I451" s="1837"/>
      <c r="J451" s="2104"/>
      <c r="K451" s="2104"/>
      <c r="L451" s="2105">
        <f>H451</f>
        <v>0.29952000000000001</v>
      </c>
      <c r="M451" s="1832">
        <f>SUM(I451:L451)</f>
        <v>0.29952000000000001</v>
      </c>
      <c r="N451" s="2113" t="s">
        <v>3419</v>
      </c>
      <c r="O451" s="2030">
        <v>44630</v>
      </c>
      <c r="P451" s="2030"/>
      <c r="Q451" s="2030"/>
      <c r="R451" s="2029" t="s">
        <v>2243</v>
      </c>
      <c r="S451" s="2029">
        <v>60</v>
      </c>
      <c r="T451" s="2029">
        <v>49201132</v>
      </c>
      <c r="U451" s="2024">
        <v>0.53</v>
      </c>
      <c r="V451" s="2114" t="s">
        <v>3646</v>
      </c>
      <c r="W451" s="2029" t="s">
        <v>1103</v>
      </c>
      <c r="X451" s="2028"/>
      <c r="Y451" s="2029">
        <v>60</v>
      </c>
      <c r="Z451" s="2029" t="s">
        <v>3183</v>
      </c>
      <c r="AA451" s="2029" t="s">
        <v>3179</v>
      </c>
      <c r="AB451" s="2027" t="s">
        <v>3184</v>
      </c>
      <c r="AC451" s="2029" t="s">
        <v>1096</v>
      </c>
      <c r="AD451" s="1937" t="s">
        <v>3662</v>
      </c>
      <c r="AE451" s="2029"/>
      <c r="AF451" s="2029"/>
      <c r="AG451" s="2029"/>
      <c r="AH451" s="1951"/>
      <c r="AI451" s="2047">
        <f>T451</f>
        <v>49201132</v>
      </c>
      <c r="AJ451" s="2076" cm="1">
        <f t="array" ref="AJ451">SUM(MID(0&amp;AI451,LARGE(INDEX(ISNUMBER(--MID(AI451,ROW($1:$127),1))*ROW($1:$127),),ROW($1:$127))+1,1)*10^ROW($1:$127)/10)</f>
        <v>49201132</v>
      </c>
      <c r="AK451" s="1953" t="str">
        <f>VLOOKUP($AJ451,'Item Master Data'!$A:$F,3,FALSE)</f>
        <v>Q.PEAK DUO BLK G10+</v>
      </c>
      <c r="AL451" s="1494">
        <f>VLOOKUP($AJ451,'Item Master Data'!$A:$F,6,FALSE)</f>
        <v>360</v>
      </c>
      <c r="AM451" s="1494">
        <f>F451/AN451</f>
        <v>26</v>
      </c>
      <c r="AN451" s="1494">
        <f>VLOOKUP(AJ451,'Item Master Data'!$A:$G,7,FALSE)</f>
        <v>32</v>
      </c>
      <c r="AO451" s="1494">
        <f>E451-AL451</f>
        <v>0</v>
      </c>
    </row>
    <row r="452" spans="1:44" s="1494" customFormat="1" ht="15" customHeight="1">
      <c r="A452" s="1550" t="s">
        <v>1156</v>
      </c>
      <c r="B452" s="2029" t="s">
        <v>4043</v>
      </c>
      <c r="C452" s="2030" t="s">
        <v>2303</v>
      </c>
      <c r="D452" s="2029" t="s">
        <v>2503</v>
      </c>
      <c r="E452" s="2031">
        <v>360</v>
      </c>
      <c r="F452" s="2032">
        <v>1664</v>
      </c>
      <c r="G452" s="1833">
        <f>E452*F452</f>
        <v>599040</v>
      </c>
      <c r="H452" s="1831">
        <f>E452*F452/1000000</f>
        <v>0.59904000000000002</v>
      </c>
      <c r="I452" s="1837">
        <f>H452</f>
        <v>0.59904000000000002</v>
      </c>
      <c r="J452" s="2104"/>
      <c r="K452" s="2104"/>
      <c r="L452" s="2105"/>
      <c r="M452" s="1832">
        <f>SUM(I452:L452)</f>
        <v>0.59904000000000002</v>
      </c>
      <c r="N452" s="2030">
        <v>44652</v>
      </c>
      <c r="O452" s="2030">
        <v>44628</v>
      </c>
      <c r="P452" s="2030">
        <v>44652</v>
      </c>
      <c r="Q452" s="2030">
        <v>44655</v>
      </c>
      <c r="R452" s="2029" t="s">
        <v>2243</v>
      </c>
      <c r="S452" s="2029">
        <v>60</v>
      </c>
      <c r="T452" s="2029">
        <v>49201132</v>
      </c>
      <c r="U452" s="2024">
        <v>0.53</v>
      </c>
      <c r="V452" s="2114"/>
      <c r="W452" s="2029" t="s">
        <v>1103</v>
      </c>
      <c r="X452" s="2028"/>
      <c r="Y452" s="2029">
        <v>60</v>
      </c>
      <c r="Z452" s="2029" t="s">
        <v>3346</v>
      </c>
      <c r="AA452" s="2029" t="s">
        <v>2307</v>
      </c>
      <c r="AB452" s="2027" t="s">
        <v>3347</v>
      </c>
      <c r="AC452" s="2029" t="s">
        <v>1096</v>
      </c>
      <c r="AD452" s="1937" t="s">
        <v>3662</v>
      </c>
      <c r="AE452" s="2029"/>
      <c r="AF452" s="2029"/>
      <c r="AG452" s="2029" t="s">
        <v>1087</v>
      </c>
      <c r="AH452" s="1951"/>
      <c r="AI452" s="2047">
        <f>T452</f>
        <v>49201132</v>
      </c>
      <c r="AJ452" s="2076" cm="1">
        <f t="array" ref="AJ452">SUM(MID(0&amp;AI452,LARGE(INDEX(ISNUMBER(--MID(AI452,ROW($1:$127),1))*ROW($1:$127),),ROW($1:$127))+1,1)*10^ROW($1:$127)/10)</f>
        <v>49201132</v>
      </c>
      <c r="AK452" s="1953" t="str">
        <f>VLOOKUP($AJ452,'Item Master Data'!$A:$F,3,FALSE)</f>
        <v>Q.PEAK DUO BLK G10+</v>
      </c>
      <c r="AL452" s="1494">
        <f>VLOOKUP($AJ452,'Item Master Data'!$A:$F,6,FALSE)</f>
        <v>360</v>
      </c>
      <c r="AM452" s="1494">
        <f>F452/AN452</f>
        <v>52</v>
      </c>
      <c r="AN452" s="1494">
        <f>VLOOKUP(AJ452,'Item Master Data'!$A:$G,7,FALSE)</f>
        <v>32</v>
      </c>
      <c r="AO452" s="1494">
        <f>E452-AL452</f>
        <v>0</v>
      </c>
    </row>
    <row r="453" spans="1:44" s="1494" customFormat="1" ht="15" customHeight="1">
      <c r="A453" s="1550" t="s">
        <v>1156</v>
      </c>
      <c r="B453" s="2029" t="s">
        <v>4044</v>
      </c>
      <c r="C453" s="2030" t="s">
        <v>2303</v>
      </c>
      <c r="D453" s="2029" t="s">
        <v>2503</v>
      </c>
      <c r="E453" s="2031">
        <v>360</v>
      </c>
      <c r="F453" s="2032">
        <v>2496</v>
      </c>
      <c r="G453" s="1833">
        <f>E453*F453</f>
        <v>898560</v>
      </c>
      <c r="H453" s="1831">
        <f>E453*F453/1000000</f>
        <v>0.89856000000000003</v>
      </c>
      <c r="I453" s="1837"/>
      <c r="J453" s="2104"/>
      <c r="K453" s="2104">
        <f>H453</f>
        <v>0.89856000000000003</v>
      </c>
      <c r="L453" s="2105"/>
      <c r="M453" s="1832">
        <f>SUM(I453:L453)</f>
        <v>0.89856000000000003</v>
      </c>
      <c r="N453" s="2112" t="s">
        <v>3376</v>
      </c>
      <c r="O453" s="2030">
        <v>44662</v>
      </c>
      <c r="P453" s="2030"/>
      <c r="Q453" s="2030"/>
      <c r="R453" s="2029" t="s">
        <v>2243</v>
      </c>
      <c r="S453" s="2029">
        <v>60</v>
      </c>
      <c r="T453" s="2029">
        <v>49203132</v>
      </c>
      <c r="U453" s="2024">
        <v>0.5</v>
      </c>
      <c r="V453" s="1952"/>
      <c r="W453" s="2029" t="s">
        <v>1103</v>
      </c>
      <c r="X453" s="2028"/>
      <c r="Y453" s="2029">
        <v>60</v>
      </c>
      <c r="Z453" s="2029" t="s">
        <v>3346</v>
      </c>
      <c r="AA453" s="2029" t="s">
        <v>2307</v>
      </c>
      <c r="AB453" s="2027" t="s">
        <v>3347</v>
      </c>
      <c r="AC453" s="2029" t="s">
        <v>1096</v>
      </c>
      <c r="AD453" s="1937" t="s">
        <v>3662</v>
      </c>
      <c r="AE453" s="2029"/>
      <c r="AF453" s="2029"/>
      <c r="AG453" s="2029" t="s">
        <v>1087</v>
      </c>
      <c r="AH453" s="1951"/>
      <c r="AI453" s="2047">
        <f>T453</f>
        <v>49203132</v>
      </c>
      <c r="AJ453" s="2076" cm="1">
        <f t="array" ref="AJ453">SUM(MID(0&amp;AI453,LARGE(INDEX(ISNUMBER(--MID(AI453,ROW($1:$127),1))*ROW($1:$127),),ROW($1:$127))+1,1)*10^ROW($1:$127)/10)</f>
        <v>49203132</v>
      </c>
      <c r="AK453" s="1953" t="str">
        <f>VLOOKUP($AJ453,'Item Master Data'!$A:$F,3,FALSE)</f>
        <v>Q.PEAK DUO BLK G10+</v>
      </c>
      <c r="AL453" s="1494">
        <f>VLOOKUP($AJ453,'Item Master Data'!$A:$F,6,FALSE)</f>
        <v>360</v>
      </c>
      <c r="AM453" s="1494">
        <f>F453/AN453</f>
        <v>78</v>
      </c>
      <c r="AN453" s="1494">
        <f>VLOOKUP(AJ453,'Item Master Data'!$A:$G,7,FALSE)</f>
        <v>32</v>
      </c>
      <c r="AO453" s="1494">
        <f>E453-AL453</f>
        <v>0</v>
      </c>
    </row>
    <row r="454" spans="1:44" s="1494" customFormat="1" ht="15" customHeight="1">
      <c r="A454" s="1872" t="s">
        <v>1156</v>
      </c>
      <c r="B454" s="2029" t="s">
        <v>3332</v>
      </c>
      <c r="C454" s="2030" t="s">
        <v>2303</v>
      </c>
      <c r="D454" s="2029" t="s">
        <v>2220</v>
      </c>
      <c r="E454" s="2031">
        <v>400</v>
      </c>
      <c r="F454" s="2032">
        <v>2304</v>
      </c>
      <c r="G454" s="1833">
        <f>E454*F454</f>
        <v>921600</v>
      </c>
      <c r="H454" s="1831">
        <f>E454*F454/1000000</f>
        <v>0.92159999999999997</v>
      </c>
      <c r="I454" s="1837">
        <f>H454</f>
        <v>0.92159999999999997</v>
      </c>
      <c r="J454" s="1818"/>
      <c r="K454" s="2104"/>
      <c r="L454" s="2105"/>
      <c r="M454" s="1832">
        <f>SUM(I454:L454)</f>
        <v>0.92159999999999997</v>
      </c>
      <c r="N454" s="2030">
        <v>44666</v>
      </c>
      <c r="O454" s="2030">
        <v>44630</v>
      </c>
      <c r="P454" s="2030">
        <v>44666</v>
      </c>
      <c r="Q454" s="2030">
        <v>44669</v>
      </c>
      <c r="R454" s="2029" t="s">
        <v>2243</v>
      </c>
      <c r="S454" s="2029">
        <v>60</v>
      </c>
      <c r="T454" s="2029" t="s">
        <v>3269</v>
      </c>
      <c r="U454" s="2024">
        <v>0.55000000000000004</v>
      </c>
      <c r="V454" s="2114"/>
      <c r="W454" s="2029" t="s">
        <v>1103</v>
      </c>
      <c r="X454" s="2028"/>
      <c r="Y454" s="2029">
        <v>60</v>
      </c>
      <c r="Z454" s="2029" t="s">
        <v>3346</v>
      </c>
      <c r="AA454" s="2029" t="s">
        <v>2307</v>
      </c>
      <c r="AB454" s="2027" t="s">
        <v>3347</v>
      </c>
      <c r="AC454" s="2029" t="s">
        <v>1096</v>
      </c>
      <c r="AD454" s="2029" t="s">
        <v>1099</v>
      </c>
      <c r="AE454" s="2029"/>
      <c r="AF454" s="2029" t="s">
        <v>1098</v>
      </c>
      <c r="AG454" s="2029" t="s">
        <v>1087</v>
      </c>
      <c r="AH454" s="2029"/>
      <c r="AI454" s="2047" t="str">
        <f>T454</f>
        <v>30390456H</v>
      </c>
      <c r="AJ454" s="2076" cm="1">
        <f t="array" ref="AJ454">SUM(MID(0&amp;AI454,LARGE(INDEX(ISNUMBER(--MID(AI454,ROW($1:$127),1))*ROW($1:$127),),ROW($1:$127))+1,1)*10^ROW($1:$127)/10)</f>
        <v>30390456</v>
      </c>
      <c r="AK454" s="1953" t="str">
        <f>VLOOKUP($AJ454,'Item Master Data'!$A:$F,3,FALSE)</f>
        <v>Q.PEAK DUO BLK ML G10+</v>
      </c>
      <c r="AL454" s="1494">
        <f>VLOOKUP($AJ454,'Item Master Data'!$A:$F,6,FALSE)</f>
        <v>400</v>
      </c>
      <c r="AM454" s="1494">
        <f>F454/AN454</f>
        <v>72</v>
      </c>
      <c r="AN454" s="1494">
        <f>VLOOKUP(AJ454,'Item Master Data'!$A:$G,7,FALSE)</f>
        <v>32</v>
      </c>
      <c r="AO454" s="1494">
        <f>E454-AL454</f>
        <v>0</v>
      </c>
      <c r="AQ454" s="1494">
        <v>44588</v>
      </c>
      <c r="AR454" s="1494">
        <v>832</v>
      </c>
    </row>
    <row r="455" spans="1:44" s="1494" customFormat="1" ht="15" customHeight="1">
      <c r="A455" s="1872" t="s">
        <v>1156</v>
      </c>
      <c r="B455" s="2029" t="s">
        <v>4045</v>
      </c>
      <c r="C455" s="2030" t="s">
        <v>2303</v>
      </c>
      <c r="D455" s="2029" t="s">
        <v>2210</v>
      </c>
      <c r="E455" s="2031">
        <v>480</v>
      </c>
      <c r="F455" s="2032">
        <v>2436</v>
      </c>
      <c r="G455" s="1833">
        <f>E455*F455</f>
        <v>1169280</v>
      </c>
      <c r="H455" s="1831">
        <f>E455*F455/1000000</f>
        <v>1.1692800000000001</v>
      </c>
      <c r="I455" s="1837"/>
      <c r="J455" s="2104"/>
      <c r="K455" s="2104">
        <f>H455</f>
        <v>1.1692800000000001</v>
      </c>
      <c r="L455" s="2105"/>
      <c r="M455" s="1832">
        <f>SUM(I455:L455)</f>
        <v>1.1692800000000001</v>
      </c>
      <c r="N455" s="1954" t="s">
        <v>3464</v>
      </c>
      <c r="O455" s="2030">
        <v>44620</v>
      </c>
      <c r="P455" s="2030">
        <v>44676</v>
      </c>
      <c r="Q455" s="2030">
        <v>44678</v>
      </c>
      <c r="R455" s="2029" t="s">
        <v>2243</v>
      </c>
      <c r="S455" s="2029">
        <v>72</v>
      </c>
      <c r="T455" s="2029">
        <v>49303156</v>
      </c>
      <c r="U455" s="2024">
        <v>0.48</v>
      </c>
      <c r="V455" s="2114"/>
      <c r="W455" s="2029" t="s">
        <v>1103</v>
      </c>
      <c r="X455" s="2028"/>
      <c r="Y455" s="2029">
        <v>60</v>
      </c>
      <c r="Z455" s="2029" t="s">
        <v>3346</v>
      </c>
      <c r="AA455" s="2029" t="s">
        <v>2307</v>
      </c>
      <c r="AB455" s="2027" t="s">
        <v>3347</v>
      </c>
      <c r="AC455" s="2029" t="s">
        <v>1096</v>
      </c>
      <c r="AD455" s="1937" t="s">
        <v>3662</v>
      </c>
      <c r="AE455" s="2029"/>
      <c r="AF455" s="2029" t="s">
        <v>1110</v>
      </c>
      <c r="AG455" s="2029" t="s">
        <v>1087</v>
      </c>
      <c r="AH455" s="2029"/>
      <c r="AI455" s="2047">
        <f>T455</f>
        <v>49303156</v>
      </c>
      <c r="AJ455" s="2076" cm="1">
        <f t="array" ref="AJ455">SUM(MID(0&amp;AI455,LARGE(INDEX(ISNUMBER(--MID(AI455,ROW($1:$127),1))*ROW($1:$127),),ROW($1:$127))+1,1)*10^ROW($1:$127)/10)</f>
        <v>49303156</v>
      </c>
      <c r="AK455" s="1953" t="str">
        <f>VLOOKUP($AJ455,'Item Master Data'!$A:$F,3,FALSE)</f>
        <v>Q.PEAK DUO XL G10 BFG</v>
      </c>
      <c r="AL455" s="1494">
        <f>VLOOKUP($AJ455,'Item Master Data'!$A:$F,6,FALSE)</f>
        <v>480</v>
      </c>
      <c r="AM455" s="1494">
        <f>F455/AN455</f>
        <v>84</v>
      </c>
      <c r="AN455" s="1494">
        <f>VLOOKUP(AJ455,'Item Master Data'!$A:$G,7,FALSE)</f>
        <v>29</v>
      </c>
      <c r="AO455" s="1494">
        <f>E455-AL455</f>
        <v>0</v>
      </c>
      <c r="AQ455" s="1494">
        <v>44588</v>
      </c>
      <c r="AR455" s="1494">
        <v>832</v>
      </c>
    </row>
    <row r="456" spans="1:44" s="1494" customFormat="1" ht="15" customHeight="1">
      <c r="A456" s="1872" t="s">
        <v>1156</v>
      </c>
      <c r="B456" s="2029" t="s">
        <v>4276</v>
      </c>
      <c r="C456" s="2030" t="s">
        <v>1176</v>
      </c>
      <c r="D456" s="2029" t="s">
        <v>2210</v>
      </c>
      <c r="E456" s="2031">
        <v>480</v>
      </c>
      <c r="F456" s="2032">
        <v>1276</v>
      </c>
      <c r="G456" s="1833">
        <f>F456*E456</f>
        <v>612480</v>
      </c>
      <c r="H456" s="1831">
        <f>E456*F456/1000000</f>
        <v>0.61248000000000002</v>
      </c>
      <c r="I456" s="1837"/>
      <c r="J456" s="2104"/>
      <c r="K456" s="2104">
        <f>H456</f>
        <v>0.61248000000000002</v>
      </c>
      <c r="L456" s="2105"/>
      <c r="M456" s="1832">
        <f>SUM(I456:L456)</f>
        <v>0.61248000000000002</v>
      </c>
      <c r="N456" s="2112" t="s">
        <v>3376</v>
      </c>
      <c r="O456" s="2021">
        <v>44670</v>
      </c>
      <c r="P456" s="2030"/>
      <c r="Q456" s="2030"/>
      <c r="R456" s="2029" t="s">
        <v>1144</v>
      </c>
      <c r="S456" s="2029">
        <v>72</v>
      </c>
      <c r="T456" s="2029">
        <v>49303556</v>
      </c>
      <c r="U456" s="2024">
        <v>0.47</v>
      </c>
      <c r="V456" s="1952"/>
      <c r="W456" s="2029" t="s">
        <v>1103</v>
      </c>
      <c r="X456" s="2028"/>
      <c r="Y456" s="2029">
        <v>60</v>
      </c>
      <c r="Z456" s="2029" t="s">
        <v>1125</v>
      </c>
      <c r="AA456" s="2029" t="s">
        <v>1113</v>
      </c>
      <c r="AB456" s="2027">
        <v>8110</v>
      </c>
      <c r="AC456" s="2029" t="s">
        <v>1096</v>
      </c>
      <c r="AD456" s="1937" t="s">
        <v>3662</v>
      </c>
      <c r="AE456" s="2029"/>
      <c r="AF456" s="2029"/>
      <c r="AG456" s="2029" t="s">
        <v>1087</v>
      </c>
      <c r="AH456" s="2029"/>
      <c r="AI456" s="2047">
        <f>T456</f>
        <v>49303556</v>
      </c>
      <c r="AJ456" s="2076" cm="1">
        <f t="array" ref="AJ456">SUM(MID(0&amp;AI456,LARGE(INDEX(ISNUMBER(--MID(AI456,ROW($1:$127),1))*ROW($1:$127),),ROW($1:$127))+1,1)*10^ROW($1:$127)/10)</f>
        <v>49303556</v>
      </c>
      <c r="AK456" s="1953" t="str">
        <f>VLOOKUP($AJ456,'Item Master Data'!$A:$F,3,FALSE)</f>
        <v>Q.PEAK DUO XL G10 BFG</v>
      </c>
      <c r="AL456" s="1494">
        <f>VLOOKUP($AJ456,'Item Master Data'!$A:$F,6,FALSE)</f>
        <v>480</v>
      </c>
      <c r="AM456" s="1494">
        <f>F456/AN456</f>
        <v>44</v>
      </c>
      <c r="AN456" s="1494">
        <f>VLOOKUP(AJ456,'Item Master Data'!$A:$G,7,FALSE)</f>
        <v>29</v>
      </c>
      <c r="AO456" s="1494">
        <f>E456-AL456</f>
        <v>0</v>
      </c>
    </row>
    <row r="457" spans="1:44" s="1494" customFormat="1" ht="15" customHeight="1">
      <c r="A457" s="1872" t="s">
        <v>1156</v>
      </c>
      <c r="B457" s="2029" t="s">
        <v>4276</v>
      </c>
      <c r="C457" s="2030" t="s">
        <v>1176</v>
      </c>
      <c r="D457" s="2029" t="s">
        <v>2210</v>
      </c>
      <c r="E457" s="2031">
        <v>480</v>
      </c>
      <c r="F457" s="2032">
        <v>2552</v>
      </c>
      <c r="G457" s="1833">
        <f>F457*E457</f>
        <v>1224960</v>
      </c>
      <c r="H457" s="1831">
        <f>E457*F457/1000000</f>
        <v>1.22496</v>
      </c>
      <c r="I457" s="1837"/>
      <c r="J457" s="2104"/>
      <c r="K457" s="2104">
        <f>H457</f>
        <v>1.22496</v>
      </c>
      <c r="L457" s="2105"/>
      <c r="M457" s="1832">
        <f>SUM(I457:L457)</f>
        <v>1.22496</v>
      </c>
      <c r="N457" s="2112" t="s">
        <v>3376</v>
      </c>
      <c r="O457" s="2021">
        <v>44670</v>
      </c>
      <c r="P457" s="2030"/>
      <c r="Q457" s="2030"/>
      <c r="R457" s="2029" t="s">
        <v>1144</v>
      </c>
      <c r="S457" s="2029">
        <v>72</v>
      </c>
      <c r="T457" s="2029">
        <v>49303556</v>
      </c>
      <c r="U457" s="2024">
        <v>0.47</v>
      </c>
      <c r="V457" s="1952"/>
      <c r="W457" s="2029" t="s">
        <v>1103</v>
      </c>
      <c r="X457" s="2028"/>
      <c r="Y457" s="2029">
        <v>60</v>
      </c>
      <c r="Z457" s="2029" t="s">
        <v>4334</v>
      </c>
      <c r="AA457" s="2029" t="s">
        <v>1158</v>
      </c>
      <c r="AB457" s="2027">
        <v>18301</v>
      </c>
      <c r="AC457" s="2029" t="s">
        <v>1096</v>
      </c>
      <c r="AD457" s="1937" t="s">
        <v>3662</v>
      </c>
      <c r="AE457" s="2029"/>
      <c r="AF457" s="2029"/>
      <c r="AG457" s="2029" t="s">
        <v>1087</v>
      </c>
      <c r="AH457" s="2029"/>
      <c r="AI457" s="2047">
        <f>T457</f>
        <v>49303556</v>
      </c>
      <c r="AJ457" s="2076" cm="1">
        <f t="array" ref="AJ457">SUM(MID(0&amp;AI457,LARGE(INDEX(ISNUMBER(--MID(AI457,ROW($1:$127),1))*ROW($1:$127),),ROW($1:$127))+1,1)*10^ROW($1:$127)/10)</f>
        <v>49303556</v>
      </c>
      <c r="AK457" s="1953" t="str">
        <f>VLOOKUP($AJ457,'Item Master Data'!$A:$F,3,FALSE)</f>
        <v>Q.PEAK DUO XL G10 BFG</v>
      </c>
      <c r="AL457" s="1494">
        <f>VLOOKUP($AJ457,'Item Master Data'!$A:$F,6,FALSE)</f>
        <v>480</v>
      </c>
      <c r="AM457" s="1494">
        <f>F457/AN457</f>
        <v>88</v>
      </c>
      <c r="AN457" s="1494">
        <f>VLOOKUP(AJ457,'Item Master Data'!$A:$G,7,FALSE)</f>
        <v>29</v>
      </c>
      <c r="AO457" s="1494">
        <f>E457-AL457</f>
        <v>0</v>
      </c>
    </row>
    <row r="458" spans="1:44" s="1494" customFormat="1" ht="15" customHeight="1">
      <c r="A458" s="1872" t="s">
        <v>1156</v>
      </c>
      <c r="B458" s="2029" t="s">
        <v>4277</v>
      </c>
      <c r="C458" s="2030" t="s">
        <v>1176</v>
      </c>
      <c r="D458" s="2029" t="s">
        <v>2210</v>
      </c>
      <c r="E458" s="2031">
        <v>480</v>
      </c>
      <c r="F458" s="2032">
        <v>3828</v>
      </c>
      <c r="G458" s="1833">
        <f>F458*E458</f>
        <v>1837440</v>
      </c>
      <c r="H458" s="1831">
        <f>E458*F458/1000000</f>
        <v>1.83744</v>
      </c>
      <c r="I458" s="1837"/>
      <c r="J458" s="2104"/>
      <c r="K458" s="2104">
        <f>H458</f>
        <v>1.83744</v>
      </c>
      <c r="L458" s="2105"/>
      <c r="M458" s="1832">
        <f>SUM(I458:L458)</f>
        <v>1.83744</v>
      </c>
      <c r="N458" s="2112" t="s">
        <v>3376</v>
      </c>
      <c r="O458" s="2021">
        <v>44670</v>
      </c>
      <c r="P458" s="2030"/>
      <c r="Q458" s="2030"/>
      <c r="R458" s="2029" t="s">
        <v>1144</v>
      </c>
      <c r="S458" s="2029">
        <v>72</v>
      </c>
      <c r="T458" s="2029">
        <v>49303556</v>
      </c>
      <c r="U458" s="2024">
        <v>0.47</v>
      </c>
      <c r="V458" s="1952"/>
      <c r="W458" s="2029" t="s">
        <v>1103</v>
      </c>
      <c r="X458" s="2028"/>
      <c r="Y458" s="2029">
        <v>60</v>
      </c>
      <c r="Z458" s="2029" t="s">
        <v>1125</v>
      </c>
      <c r="AA458" s="2029" t="s">
        <v>1113</v>
      </c>
      <c r="AB458" s="2027">
        <v>8110</v>
      </c>
      <c r="AC458" s="2029" t="s">
        <v>1096</v>
      </c>
      <c r="AD458" s="1937" t="s">
        <v>3662</v>
      </c>
      <c r="AE458" s="2029"/>
      <c r="AF458" s="2029"/>
      <c r="AG458" s="2029" t="s">
        <v>1087</v>
      </c>
      <c r="AH458" s="2029"/>
      <c r="AI458" s="2047">
        <f>T458</f>
        <v>49303556</v>
      </c>
      <c r="AJ458" s="2076" cm="1">
        <f t="array" ref="AJ458">SUM(MID(0&amp;AI458,LARGE(INDEX(ISNUMBER(--MID(AI458,ROW($1:$127),1))*ROW($1:$127),),ROW($1:$127))+1,1)*10^ROW($1:$127)/10)</f>
        <v>49303556</v>
      </c>
      <c r="AK458" s="1953" t="str">
        <f>VLOOKUP($AJ458,'Item Master Data'!$A:$F,3,FALSE)</f>
        <v>Q.PEAK DUO XL G10 BFG</v>
      </c>
      <c r="AL458" s="1494">
        <f>VLOOKUP($AJ458,'Item Master Data'!$A:$F,6,FALSE)</f>
        <v>480</v>
      </c>
      <c r="AM458" s="1494">
        <f>F458/AN458</f>
        <v>132</v>
      </c>
      <c r="AN458" s="1494">
        <f>VLOOKUP(AJ458,'Item Master Data'!$A:$G,7,FALSE)</f>
        <v>29</v>
      </c>
      <c r="AO458" s="1494">
        <f>E458-AL458</f>
        <v>0</v>
      </c>
    </row>
    <row r="459" spans="1:44" s="1494" customFormat="1" ht="15" customHeight="1">
      <c r="A459" s="1872" t="s">
        <v>1156</v>
      </c>
      <c r="B459" s="2029" t="s">
        <v>4333</v>
      </c>
      <c r="C459" s="2030" t="s">
        <v>1176</v>
      </c>
      <c r="D459" s="2029" t="s">
        <v>2210</v>
      </c>
      <c r="E459" s="2031">
        <v>480</v>
      </c>
      <c r="F459" s="2032">
        <v>1276</v>
      </c>
      <c r="G459" s="1833">
        <f>F459*E459</f>
        <v>612480</v>
      </c>
      <c r="H459" s="1831">
        <f>E459*F459/1000000</f>
        <v>0.61248000000000002</v>
      </c>
      <c r="I459" s="1837"/>
      <c r="J459" s="2104"/>
      <c r="K459" s="2104">
        <f>H459</f>
        <v>0.61248000000000002</v>
      </c>
      <c r="L459" s="2105"/>
      <c r="M459" s="1832">
        <f>SUM(I459:L459)</f>
        <v>0.61248000000000002</v>
      </c>
      <c r="N459" s="2112" t="s">
        <v>3376</v>
      </c>
      <c r="O459" s="2021">
        <v>44670</v>
      </c>
      <c r="P459" s="2030"/>
      <c r="Q459" s="2030"/>
      <c r="R459" s="2029" t="s">
        <v>1144</v>
      </c>
      <c r="S459" s="2029">
        <v>72</v>
      </c>
      <c r="T459" s="2029">
        <v>49303556</v>
      </c>
      <c r="U459" s="2024">
        <v>0.47</v>
      </c>
      <c r="V459" s="1952"/>
      <c r="W459" s="2029" t="s">
        <v>1103</v>
      </c>
      <c r="X459" s="2028"/>
      <c r="Y459" s="2029">
        <v>60</v>
      </c>
      <c r="Z459" s="2029" t="s">
        <v>1125</v>
      </c>
      <c r="AA459" s="2029" t="s">
        <v>1113</v>
      </c>
      <c r="AB459" s="2027">
        <v>8110</v>
      </c>
      <c r="AC459" s="2029" t="s">
        <v>1096</v>
      </c>
      <c r="AD459" s="1937" t="s">
        <v>3662</v>
      </c>
      <c r="AE459" s="2029"/>
      <c r="AF459" s="2029"/>
      <c r="AG459" s="2029" t="s">
        <v>1087</v>
      </c>
      <c r="AH459" s="2029"/>
      <c r="AI459" s="2047">
        <f>T459</f>
        <v>49303556</v>
      </c>
      <c r="AJ459" s="2076" cm="1">
        <f t="array" ref="AJ459">SUM(MID(0&amp;AI459,LARGE(INDEX(ISNUMBER(--MID(AI459,ROW($1:$127),1))*ROW($1:$127),),ROW($1:$127))+1,1)*10^ROW($1:$127)/10)</f>
        <v>49303556</v>
      </c>
      <c r="AK459" s="1953" t="str">
        <f>VLOOKUP($AJ459,'Item Master Data'!$A:$F,3,FALSE)</f>
        <v>Q.PEAK DUO XL G10 BFG</v>
      </c>
      <c r="AL459" s="1494">
        <f>VLOOKUP($AJ459,'Item Master Data'!$A:$F,6,FALSE)</f>
        <v>480</v>
      </c>
      <c r="AM459" s="1494">
        <f>F459/AN459</f>
        <v>44</v>
      </c>
      <c r="AN459" s="1494">
        <f>VLOOKUP(AJ459,'Item Master Data'!$A:$G,7,FALSE)</f>
        <v>29</v>
      </c>
      <c r="AO459" s="1494">
        <f>E459-AL459</f>
        <v>0</v>
      </c>
    </row>
    <row r="460" spans="1:44" s="1494" customFormat="1" ht="15" customHeight="1">
      <c r="A460" s="1872" t="s">
        <v>1156</v>
      </c>
      <c r="B460" s="2029" t="s">
        <v>4278</v>
      </c>
      <c r="C460" s="2030" t="s">
        <v>1176</v>
      </c>
      <c r="D460" s="2029" t="s">
        <v>2210</v>
      </c>
      <c r="E460" s="2031">
        <v>480</v>
      </c>
      <c r="F460" s="2032">
        <f>3828-1276</f>
        <v>2552</v>
      </c>
      <c r="G460" s="1833">
        <f>F460*E460</f>
        <v>1224960</v>
      </c>
      <c r="H460" s="1831">
        <f>E460*F460/1000000</f>
        <v>1.22496</v>
      </c>
      <c r="I460" s="1837"/>
      <c r="J460" s="2104"/>
      <c r="K460" s="2104"/>
      <c r="L460" s="2105">
        <f>H460</f>
        <v>1.22496</v>
      </c>
      <c r="M460" s="1832">
        <f>SUM(I460:L460)</f>
        <v>1.22496</v>
      </c>
      <c r="N460" s="2030"/>
      <c r="O460" s="2030"/>
      <c r="P460" s="2030"/>
      <c r="Q460" s="2030"/>
      <c r="R460" s="2029" t="s">
        <v>1144</v>
      </c>
      <c r="S460" s="2029">
        <v>72</v>
      </c>
      <c r="T460" s="2029">
        <v>49303556</v>
      </c>
      <c r="U460" s="2024">
        <v>0.47</v>
      </c>
      <c r="V460" s="1952"/>
      <c r="W460" s="2029" t="s">
        <v>1103</v>
      </c>
      <c r="X460" s="2028"/>
      <c r="Y460" s="2029">
        <v>60</v>
      </c>
      <c r="Z460" s="2029" t="s">
        <v>1125</v>
      </c>
      <c r="AA460" s="2029" t="s">
        <v>1113</v>
      </c>
      <c r="AB460" s="2027">
        <v>8110</v>
      </c>
      <c r="AC460" s="2029" t="s">
        <v>1096</v>
      </c>
      <c r="AD460" s="1937" t="s">
        <v>3662</v>
      </c>
      <c r="AE460" s="2029"/>
      <c r="AF460" s="2029"/>
      <c r="AG460" s="2029" t="s">
        <v>1087</v>
      </c>
      <c r="AH460" s="2029"/>
      <c r="AI460" s="2047">
        <f>T460</f>
        <v>49303556</v>
      </c>
      <c r="AJ460" s="2076" cm="1">
        <f t="array" ref="AJ460">SUM(MID(0&amp;AI460,LARGE(INDEX(ISNUMBER(--MID(AI460,ROW($1:$127),1))*ROW($1:$127),),ROW($1:$127))+1,1)*10^ROW($1:$127)/10)</f>
        <v>49303556</v>
      </c>
      <c r="AK460" s="1953" t="str">
        <f>VLOOKUP($AJ460,'Item Master Data'!$A:$F,3,FALSE)</f>
        <v>Q.PEAK DUO XL G10 BFG</v>
      </c>
      <c r="AL460" s="1494">
        <f>VLOOKUP($AJ460,'Item Master Data'!$A:$F,6,FALSE)</f>
        <v>480</v>
      </c>
      <c r="AM460" s="1494">
        <f>F460/AN460</f>
        <v>88</v>
      </c>
      <c r="AN460" s="1494">
        <f>VLOOKUP(AJ460,'Item Master Data'!$A:$G,7,FALSE)</f>
        <v>29</v>
      </c>
      <c r="AO460" s="1494">
        <f>E460-AL460</f>
        <v>0</v>
      </c>
    </row>
    <row r="461" spans="1:44" s="1494" customFormat="1" ht="15" customHeight="1">
      <c r="A461" s="1872" t="s">
        <v>1156</v>
      </c>
      <c r="B461" s="2029" t="s">
        <v>4046</v>
      </c>
      <c r="C461" s="2030" t="s">
        <v>4047</v>
      </c>
      <c r="D461" s="2029" t="s">
        <v>2503</v>
      </c>
      <c r="E461" s="2031">
        <v>360</v>
      </c>
      <c r="F461" s="2032">
        <v>832</v>
      </c>
      <c r="G461" s="1833">
        <f>E461*F461</f>
        <v>299520</v>
      </c>
      <c r="H461" s="1831">
        <f>E461*F461/1000000</f>
        <v>0.29952000000000001</v>
      </c>
      <c r="I461" s="1837">
        <f>H461</f>
        <v>0.29952000000000001</v>
      </c>
      <c r="J461" s="2104"/>
      <c r="K461" s="2104"/>
      <c r="L461" s="2105"/>
      <c r="M461" s="1832">
        <f>SUM(I461:L461)</f>
        <v>0.29952000000000001</v>
      </c>
      <c r="N461" s="2030">
        <v>44656</v>
      </c>
      <c r="O461" s="2030">
        <v>44628</v>
      </c>
      <c r="P461" s="2030">
        <v>44656</v>
      </c>
      <c r="Q461" s="2030">
        <v>44657</v>
      </c>
      <c r="R461" s="2029" t="s">
        <v>2243</v>
      </c>
      <c r="S461" s="2029">
        <v>60</v>
      </c>
      <c r="T461" s="2029">
        <v>49201132</v>
      </c>
      <c r="U461" s="2024">
        <v>0.53</v>
      </c>
      <c r="V461" s="1952"/>
      <c r="W461" s="2029" t="s">
        <v>1103</v>
      </c>
      <c r="X461" s="2028"/>
      <c r="Y461" s="2029">
        <v>60</v>
      </c>
      <c r="Z461" s="2029" t="s">
        <v>4103</v>
      </c>
      <c r="AA461" s="2029" t="s">
        <v>3179</v>
      </c>
      <c r="AB461" s="2027">
        <v>63134</v>
      </c>
      <c r="AC461" s="2029" t="s">
        <v>1096</v>
      </c>
      <c r="AD461" s="1937" t="s">
        <v>3662</v>
      </c>
      <c r="AE461" s="2029"/>
      <c r="AF461" s="2029"/>
      <c r="AG461" s="2029"/>
      <c r="AH461" s="2029"/>
      <c r="AI461" s="2047">
        <f>T461</f>
        <v>49201132</v>
      </c>
      <c r="AJ461" s="2076" cm="1">
        <f t="array" ref="AJ461">SUM(MID(0&amp;AI461,LARGE(INDEX(ISNUMBER(--MID(AI461,ROW($1:$127),1))*ROW($1:$127),),ROW($1:$127))+1,1)*10^ROW($1:$127)/10)</f>
        <v>49201132</v>
      </c>
      <c r="AK461" s="1953" t="str">
        <f>VLOOKUP($AJ461,'Item Master Data'!$A:$F,3,FALSE)</f>
        <v>Q.PEAK DUO BLK G10+</v>
      </c>
      <c r="AL461" s="1494">
        <f>VLOOKUP($AJ461,'Item Master Data'!$A:$F,6,FALSE)</f>
        <v>360</v>
      </c>
      <c r="AM461" s="1494">
        <f>F461/AN461</f>
        <v>26</v>
      </c>
      <c r="AN461" s="1494">
        <f>VLOOKUP(AJ461,'Item Master Data'!$A:$G,7,FALSE)</f>
        <v>32</v>
      </c>
      <c r="AO461" s="1494">
        <f>E461-AL461</f>
        <v>0</v>
      </c>
    </row>
    <row r="462" spans="1:44" s="1494" customFormat="1" ht="15" customHeight="1">
      <c r="A462" s="1872" t="s">
        <v>1156</v>
      </c>
      <c r="B462" s="2029" t="s">
        <v>4050</v>
      </c>
      <c r="C462" s="2030" t="s">
        <v>4047</v>
      </c>
      <c r="D462" s="2029" t="s">
        <v>2210</v>
      </c>
      <c r="E462" s="2031">
        <v>480</v>
      </c>
      <c r="F462" s="2032">
        <v>580</v>
      </c>
      <c r="G462" s="1833">
        <f>E462*F462</f>
        <v>278400</v>
      </c>
      <c r="H462" s="1831">
        <f>E462*F462/1000000</f>
        <v>0.27839999999999998</v>
      </c>
      <c r="I462" s="1837"/>
      <c r="J462" s="2104"/>
      <c r="K462" s="2104">
        <f>H462</f>
        <v>0.27839999999999998</v>
      </c>
      <c r="L462" s="2105"/>
      <c r="M462" s="1832">
        <f>SUM(I462:L462)</f>
        <v>0.27839999999999998</v>
      </c>
      <c r="N462" s="2112" t="s">
        <v>3376</v>
      </c>
      <c r="O462" s="2021">
        <v>44664</v>
      </c>
      <c r="P462" s="2030"/>
      <c r="Q462" s="2030"/>
      <c r="R462" s="2029" t="s">
        <v>2243</v>
      </c>
      <c r="S462" s="2029">
        <v>72</v>
      </c>
      <c r="T462" s="2029">
        <v>49303156</v>
      </c>
      <c r="U462" s="2024">
        <v>0.47</v>
      </c>
      <c r="V462" s="1952"/>
      <c r="W462" s="2029" t="s">
        <v>1103</v>
      </c>
      <c r="X462" s="2028"/>
      <c r="Y462" s="2029">
        <v>60</v>
      </c>
      <c r="Z462" s="2029" t="s">
        <v>4103</v>
      </c>
      <c r="AA462" s="2029" t="s">
        <v>3179</v>
      </c>
      <c r="AB462" s="2027">
        <v>63134</v>
      </c>
      <c r="AC462" s="2029" t="s">
        <v>1096</v>
      </c>
      <c r="AD462" s="1937" t="s">
        <v>3662</v>
      </c>
      <c r="AE462" s="2029"/>
      <c r="AF462" s="2029"/>
      <c r="AG462" s="2029"/>
      <c r="AH462" s="2029"/>
      <c r="AI462" s="2047">
        <f>T462</f>
        <v>49303156</v>
      </c>
      <c r="AJ462" s="2076" cm="1">
        <f t="array" ref="AJ462">SUM(MID(0&amp;AI462,LARGE(INDEX(ISNUMBER(--MID(AI462,ROW($1:$127),1))*ROW($1:$127),),ROW($1:$127))+1,1)*10^ROW($1:$127)/10)</f>
        <v>49303156</v>
      </c>
      <c r="AK462" s="1953" t="str">
        <f>VLOOKUP($AJ462,'Item Master Data'!$A:$F,3,FALSE)</f>
        <v>Q.PEAK DUO XL G10 BFG</v>
      </c>
      <c r="AL462" s="1494">
        <f>VLOOKUP($AJ462,'Item Master Data'!$A:$F,6,FALSE)</f>
        <v>480</v>
      </c>
      <c r="AM462" s="1494">
        <f>F462/AN462</f>
        <v>20</v>
      </c>
      <c r="AN462" s="1494">
        <f>VLOOKUP(AJ462,'Item Master Data'!$A:$G,7,FALSE)</f>
        <v>29</v>
      </c>
      <c r="AO462" s="1494">
        <f>E462-AL462</f>
        <v>0</v>
      </c>
    </row>
    <row r="463" spans="1:44" s="1494" customFormat="1" ht="15" customHeight="1">
      <c r="A463" s="1872" t="s">
        <v>1156</v>
      </c>
      <c r="B463" s="2029" t="s">
        <v>4051</v>
      </c>
      <c r="C463" s="2030" t="s">
        <v>1067</v>
      </c>
      <c r="D463" s="2029" t="s">
        <v>2210</v>
      </c>
      <c r="E463" s="2031">
        <v>480</v>
      </c>
      <c r="F463" s="2032">
        <v>10440</v>
      </c>
      <c r="G463" s="1833">
        <f>E463*F463</f>
        <v>5011200</v>
      </c>
      <c r="H463" s="1831">
        <f>E463*F463/1000000</f>
        <v>5.0111999999999997</v>
      </c>
      <c r="I463" s="1837">
        <f>H463</f>
        <v>5.0111999999999997</v>
      </c>
      <c r="J463" s="2104"/>
      <c r="K463" s="2104"/>
      <c r="L463" s="1823"/>
      <c r="M463" s="1832">
        <f>SUM(I463:L463)</f>
        <v>5.0111999999999997</v>
      </c>
      <c r="N463" s="2030">
        <v>44659</v>
      </c>
      <c r="O463" s="2030">
        <v>44650</v>
      </c>
      <c r="P463" s="2030">
        <v>44659</v>
      </c>
      <c r="Q463" s="2030">
        <v>44662</v>
      </c>
      <c r="R463" s="2029" t="s">
        <v>1144</v>
      </c>
      <c r="S463" s="2029">
        <v>72</v>
      </c>
      <c r="T463" s="2029">
        <v>49303156</v>
      </c>
      <c r="U463" s="2024">
        <v>0.47</v>
      </c>
      <c r="V463" s="1952" t="s">
        <v>4090</v>
      </c>
      <c r="W463" s="2029" t="s">
        <v>1103</v>
      </c>
      <c r="X463" s="2028"/>
      <c r="Y463" s="2029">
        <v>60</v>
      </c>
      <c r="Z463" s="2029" t="s">
        <v>1125</v>
      </c>
      <c r="AA463" s="2029" t="s">
        <v>1113</v>
      </c>
      <c r="AB463" s="2027">
        <v>18360</v>
      </c>
      <c r="AC463" s="2029" t="s">
        <v>1096</v>
      </c>
      <c r="AD463" s="1937" t="s">
        <v>3662</v>
      </c>
      <c r="AE463" s="2029"/>
      <c r="AF463" s="2029"/>
      <c r="AG463" s="2029" t="s">
        <v>1087</v>
      </c>
      <c r="AH463" s="2029"/>
      <c r="AI463" s="2047">
        <f>T463</f>
        <v>49303156</v>
      </c>
      <c r="AJ463" s="2076" cm="1">
        <f t="array" ref="AJ463">SUM(MID(0&amp;AI463,LARGE(INDEX(ISNUMBER(--MID(AI463,ROW($1:$127),1))*ROW($1:$127),),ROW($1:$127))+1,1)*10^ROW($1:$127)/10)</f>
        <v>49303156</v>
      </c>
      <c r="AK463" s="1953" t="str">
        <f>VLOOKUP($AJ463,'Item Master Data'!$A:$F,3,FALSE)</f>
        <v>Q.PEAK DUO XL G10 BFG</v>
      </c>
      <c r="AL463" s="1494">
        <f>VLOOKUP($AJ463,'Item Master Data'!$A:$F,6,FALSE)</f>
        <v>480</v>
      </c>
      <c r="AM463" s="1494">
        <f>F463/AN463</f>
        <v>360</v>
      </c>
      <c r="AN463" s="1494">
        <f>VLOOKUP(AJ463,'Item Master Data'!$A:$G,7,FALSE)</f>
        <v>29</v>
      </c>
      <c r="AO463" s="1494">
        <f>E463-AL463</f>
        <v>0</v>
      </c>
    </row>
    <row r="464" spans="1:44" s="1494" customFormat="1" ht="15" customHeight="1">
      <c r="A464" s="1550" t="s">
        <v>1156</v>
      </c>
      <c r="B464" s="1949" t="s">
        <v>4054</v>
      </c>
      <c r="C464" s="2030" t="s">
        <v>3402</v>
      </c>
      <c r="D464" s="2029" t="s">
        <v>2210</v>
      </c>
      <c r="E464" s="2031">
        <v>480</v>
      </c>
      <c r="F464" s="2032">
        <v>10556</v>
      </c>
      <c r="G464" s="1833">
        <f>E464*F464</f>
        <v>5066880</v>
      </c>
      <c r="H464" s="1831">
        <f>E464*F464/1000000</f>
        <v>5.0668800000000003</v>
      </c>
      <c r="I464" s="1837"/>
      <c r="J464" s="2104"/>
      <c r="K464" s="2104">
        <f>H464</f>
        <v>5.0668800000000003</v>
      </c>
      <c r="L464" s="2105"/>
      <c r="M464" s="1832">
        <f>SUM(I464:L464)</f>
        <v>5.0668800000000003</v>
      </c>
      <c r="N464" s="2112" t="s">
        <v>3376</v>
      </c>
      <c r="O464" s="2030" t="s">
        <v>3846</v>
      </c>
      <c r="P464" s="2030"/>
      <c r="Q464" s="2030"/>
      <c r="R464" s="2029" t="s">
        <v>1144</v>
      </c>
      <c r="S464" s="2029">
        <v>72</v>
      </c>
      <c r="T464" s="2029">
        <v>49303556</v>
      </c>
      <c r="U464" s="2024">
        <v>0.505</v>
      </c>
      <c r="V464" s="1952" t="s">
        <v>3646</v>
      </c>
      <c r="W464" s="2029" t="s">
        <v>1103</v>
      </c>
      <c r="X464" s="2028">
        <v>0</v>
      </c>
      <c r="Y464" s="2029">
        <v>60</v>
      </c>
      <c r="Z464" s="2029" t="s">
        <v>3235</v>
      </c>
      <c r="AA464" s="2029" t="s">
        <v>1148</v>
      </c>
      <c r="AB464" s="2027">
        <v>23222</v>
      </c>
      <c r="AC464" s="2029" t="s">
        <v>1096</v>
      </c>
      <c r="AD464" s="1937" t="s">
        <v>3662</v>
      </c>
      <c r="AE464" s="2029"/>
      <c r="AF464" s="2029"/>
      <c r="AG464" s="2029" t="s">
        <v>2235</v>
      </c>
      <c r="AH464" s="1951"/>
      <c r="AI464" s="2047">
        <f>T464</f>
        <v>49303556</v>
      </c>
      <c r="AJ464" s="2076" cm="1">
        <f t="array" ref="AJ464">SUM(MID(0&amp;AI464,LARGE(INDEX(ISNUMBER(--MID(AI464,ROW($1:$127),1))*ROW($1:$127),),ROW($1:$127))+1,1)*10^ROW($1:$127)/10)</f>
        <v>49303556</v>
      </c>
      <c r="AK464" s="1953" t="str">
        <f>VLOOKUP($AJ464,'Item Master Data'!$A:$F,3,FALSE)</f>
        <v>Q.PEAK DUO XL G10 BFG</v>
      </c>
      <c r="AL464" s="1494">
        <f>VLOOKUP($AJ464,'Item Master Data'!$A:$F,6,FALSE)</f>
        <v>480</v>
      </c>
      <c r="AM464" s="1494">
        <f>F464/AN464</f>
        <v>364</v>
      </c>
      <c r="AN464" s="1494">
        <f>VLOOKUP(AJ464,'Item Master Data'!$A:$G,7,FALSE)</f>
        <v>29</v>
      </c>
      <c r="AO464" s="1494">
        <f>E464-AL464</f>
        <v>0</v>
      </c>
    </row>
    <row r="465" spans="1:41" s="1494" customFormat="1" ht="15" customHeight="1">
      <c r="A465" s="1550" t="s">
        <v>1156</v>
      </c>
      <c r="B465" s="2029" t="s">
        <v>3334</v>
      </c>
      <c r="C465" s="2029" t="s">
        <v>3333</v>
      </c>
      <c r="D465" s="2029" t="s">
        <v>2210</v>
      </c>
      <c r="E465" s="2029">
        <v>480</v>
      </c>
      <c r="F465" s="2128">
        <f>12760+6380-3190</f>
        <v>15950</v>
      </c>
      <c r="G465" s="1833">
        <f>E465*F465</f>
        <v>7656000</v>
      </c>
      <c r="H465" s="1831">
        <f>E465*F465/1000000</f>
        <v>7.6559999999999997</v>
      </c>
      <c r="I465" s="1837"/>
      <c r="J465" s="1818">
        <f>H465</f>
        <v>7.6559999999999997</v>
      </c>
      <c r="K465" s="2104"/>
      <c r="L465" s="2105"/>
      <c r="M465" s="1832">
        <f>SUM(I465:L465)</f>
        <v>7.6559999999999997</v>
      </c>
      <c r="N465" s="2030" t="s">
        <v>4280</v>
      </c>
      <c r="O465" s="2030">
        <v>44623</v>
      </c>
      <c r="P465" s="2030">
        <v>44672</v>
      </c>
      <c r="Q465" s="2030">
        <v>44681</v>
      </c>
      <c r="R465" s="2029" t="s">
        <v>1144</v>
      </c>
      <c r="S465" s="2029">
        <v>72</v>
      </c>
      <c r="T465" s="2029">
        <v>30397572</v>
      </c>
      <c r="U465" s="2024">
        <v>0.38159999999999999</v>
      </c>
      <c r="V465" s="1952"/>
      <c r="W465" s="2245" t="s">
        <v>1094</v>
      </c>
      <c r="X465" s="2246">
        <v>5</v>
      </c>
      <c r="Y465" s="2245">
        <v>30</v>
      </c>
      <c r="Z465" s="2245" t="s">
        <v>3185</v>
      </c>
      <c r="AA465" s="2245" t="s">
        <v>1095</v>
      </c>
      <c r="AB465" s="2247">
        <v>76904</v>
      </c>
      <c r="AC465" s="2245" t="s">
        <v>1096</v>
      </c>
      <c r="AD465" s="1937" t="s">
        <v>3662</v>
      </c>
      <c r="AE465" s="2029"/>
      <c r="AF465" s="2029" t="s">
        <v>1098</v>
      </c>
      <c r="AG465" s="2029" t="s">
        <v>2235</v>
      </c>
      <c r="AH465" s="1951"/>
      <c r="AI465" s="2047">
        <f>T465</f>
        <v>30397572</v>
      </c>
      <c r="AJ465" s="2076" cm="1">
        <f t="array" ref="AJ465">SUM(MID(0&amp;AI465,LARGE(INDEX(ISNUMBER(--MID(AI465,ROW($1:$127),1))*ROW($1:$127),),ROW($1:$127))+1,1)*10^ROW($1:$127)/10)</f>
        <v>30397572</v>
      </c>
      <c r="AK465" s="1953" t="str">
        <f>VLOOKUP($AJ465,'Item Master Data'!$A:$F,3,FALSE)</f>
        <v>Q.PEAK DUO XL G10 BFG</v>
      </c>
      <c r="AL465" s="1494">
        <f>VLOOKUP($AJ465,'Item Master Data'!$A:$F,6,FALSE)</f>
        <v>480</v>
      </c>
      <c r="AM465" s="1494">
        <f>F465/AN465</f>
        <v>550</v>
      </c>
      <c r="AN465" s="1494">
        <f>VLOOKUP(AJ465,'Item Master Data'!$A:$G,7,FALSE)</f>
        <v>29</v>
      </c>
      <c r="AO465" s="1494">
        <f>E465-AL465</f>
        <v>0</v>
      </c>
    </row>
    <row r="466" spans="1:41" s="1494" customFormat="1" ht="15" customHeight="1">
      <c r="A466" s="1550" t="s">
        <v>1156</v>
      </c>
      <c r="B466" s="2029" t="s">
        <v>3334</v>
      </c>
      <c r="C466" s="2029" t="s">
        <v>3333</v>
      </c>
      <c r="D466" s="2029" t="s">
        <v>2210</v>
      </c>
      <c r="E466" s="2029">
        <v>480</v>
      </c>
      <c r="F466" s="2260">
        <v>22800</v>
      </c>
      <c r="G466" s="1833">
        <f>E466*F466</f>
        <v>10944000</v>
      </c>
      <c r="H466" s="1831">
        <f>E466*F466/1000000</f>
        <v>10.944000000000001</v>
      </c>
      <c r="I466" s="1837">
        <f>H466</f>
        <v>10.944000000000001</v>
      </c>
      <c r="J466" s="1818"/>
      <c r="K466" s="2104"/>
      <c r="L466" s="2105"/>
      <c r="M466" s="1832">
        <f>SUM(I466:L466)</f>
        <v>10.944000000000001</v>
      </c>
      <c r="N466" s="2030" t="s">
        <v>4292</v>
      </c>
      <c r="O466" s="2030">
        <v>44623</v>
      </c>
      <c r="P466" s="2030">
        <v>44645</v>
      </c>
      <c r="Q466" s="2030">
        <v>44680</v>
      </c>
      <c r="R466" s="2029" t="s">
        <v>1144</v>
      </c>
      <c r="S466" s="2029">
        <v>72</v>
      </c>
      <c r="T466" s="2029">
        <v>30397572</v>
      </c>
      <c r="U466" s="2024">
        <v>0.38159999999999999</v>
      </c>
      <c r="V466" s="1952"/>
      <c r="W466" s="2245" t="s">
        <v>1094</v>
      </c>
      <c r="X466" s="2246">
        <v>5</v>
      </c>
      <c r="Y466" s="2245">
        <v>30</v>
      </c>
      <c r="Z466" s="2245" t="s">
        <v>3185</v>
      </c>
      <c r="AA466" s="2245" t="s">
        <v>1095</v>
      </c>
      <c r="AB466" s="2247">
        <v>76904</v>
      </c>
      <c r="AC466" s="2245" t="s">
        <v>1096</v>
      </c>
      <c r="AD466" s="2245" t="s">
        <v>1099</v>
      </c>
      <c r="AE466" s="2029"/>
      <c r="AF466" s="2029" t="s">
        <v>1098</v>
      </c>
      <c r="AG466" s="2029" t="s">
        <v>2235</v>
      </c>
      <c r="AH466" s="1951"/>
      <c r="AI466" s="2047">
        <f>T466</f>
        <v>30397572</v>
      </c>
      <c r="AJ466" s="2076" cm="1">
        <f t="array" ref="AJ466">SUM(MID(0&amp;AI466,LARGE(INDEX(ISNUMBER(--MID(AI466,ROW($1:$127),1))*ROW($1:$127),),ROW($1:$127))+1,1)*10^ROW($1:$127)/10)</f>
        <v>30397572</v>
      </c>
      <c r="AK466" s="1953" t="str">
        <f>VLOOKUP($AJ466,'Item Master Data'!$A:$F,3,FALSE)</f>
        <v>Q.PEAK DUO XL G10 BFG</v>
      </c>
      <c r="AL466" s="1494">
        <f>VLOOKUP($AJ466,'Item Master Data'!$A:$F,6,FALSE)</f>
        <v>480</v>
      </c>
      <c r="AM466" s="1494">
        <f>F466/AN466</f>
        <v>786.20689655172418</v>
      </c>
      <c r="AN466" s="1494">
        <f>VLOOKUP(AJ466,'Item Master Data'!$A:$G,7,FALSE)</f>
        <v>29</v>
      </c>
      <c r="AO466" s="1494">
        <f>E466-AL466</f>
        <v>0</v>
      </c>
    </row>
    <row r="467" spans="1:41" s="1494" customFormat="1" ht="15" customHeight="1">
      <c r="A467" s="1550" t="s">
        <v>1156</v>
      </c>
      <c r="B467" s="2029" t="s">
        <v>3334</v>
      </c>
      <c r="C467" s="2030" t="s">
        <v>3333</v>
      </c>
      <c r="D467" s="2029" t="s">
        <v>2210</v>
      </c>
      <c r="E467" s="2031">
        <v>480</v>
      </c>
      <c r="F467" s="2128">
        <v>41248</v>
      </c>
      <c r="G467" s="1833">
        <f>E467*F467</f>
        <v>19799040</v>
      </c>
      <c r="H467" s="1831">
        <f>E467*F467/1000000</f>
        <v>19.799040000000002</v>
      </c>
      <c r="I467" s="1837">
        <f>H467</f>
        <v>19.799040000000002</v>
      </c>
      <c r="J467" s="1818"/>
      <c r="K467" s="2104"/>
      <c r="L467" s="2105"/>
      <c r="M467" s="1832">
        <f>SUM(I467:L467)</f>
        <v>19.799040000000002</v>
      </c>
      <c r="N467" s="2030" t="s">
        <v>4292</v>
      </c>
      <c r="O467" s="2030">
        <v>44623</v>
      </c>
      <c r="P467" s="2030">
        <v>44645</v>
      </c>
      <c r="Q467" s="2030">
        <v>44680</v>
      </c>
      <c r="R467" s="2029" t="s">
        <v>1144</v>
      </c>
      <c r="S467" s="2029">
        <v>72</v>
      </c>
      <c r="T467" s="2029">
        <v>30397272</v>
      </c>
      <c r="U467" s="2024">
        <v>0.38159999999999999</v>
      </c>
      <c r="V467" s="1952"/>
      <c r="W467" s="2245" t="s">
        <v>1094</v>
      </c>
      <c r="X467" s="2246">
        <v>5</v>
      </c>
      <c r="Y467" s="2245">
        <v>30</v>
      </c>
      <c r="Z467" s="2245" t="s">
        <v>3185</v>
      </c>
      <c r="AA467" s="2245" t="s">
        <v>1095</v>
      </c>
      <c r="AB467" s="2247">
        <v>76904</v>
      </c>
      <c r="AC467" s="2245" t="s">
        <v>1096</v>
      </c>
      <c r="AD467" s="2245" t="s">
        <v>1187</v>
      </c>
      <c r="AE467" s="2029"/>
      <c r="AF467" s="2029" t="s">
        <v>1098</v>
      </c>
      <c r="AG467" s="2029" t="s">
        <v>2235</v>
      </c>
      <c r="AH467" s="1951"/>
      <c r="AI467" s="2047">
        <f>T467</f>
        <v>30397272</v>
      </c>
      <c r="AJ467" s="2076" cm="1">
        <f t="array" ref="AJ467">SUM(MID(0&amp;AI467,LARGE(INDEX(ISNUMBER(--MID(AI467,ROW($1:$127),1))*ROW($1:$127),),ROW($1:$127))+1,1)*10^ROW($1:$127)/10)</f>
        <v>30397272</v>
      </c>
      <c r="AK467" s="1953" t="str">
        <f>VLOOKUP($AJ467,'Item Master Data'!$A:$F,3,FALSE)</f>
        <v>Q.PEAK DUO XL G10 BFG</v>
      </c>
      <c r="AL467" s="1494">
        <f>VLOOKUP($AJ467,'Item Master Data'!$A:$F,6,FALSE)</f>
        <v>480</v>
      </c>
      <c r="AM467" s="1494">
        <f>F467/AN467</f>
        <v>1422.344827586207</v>
      </c>
      <c r="AN467" s="1494">
        <f>VLOOKUP(AJ467,'Item Master Data'!$A:$G,7,FALSE)</f>
        <v>29</v>
      </c>
      <c r="AO467" s="1494">
        <f>E467-AL467</f>
        <v>0</v>
      </c>
    </row>
    <row r="468" spans="1:41" s="1494" customFormat="1" ht="15" customHeight="1">
      <c r="A468" s="1550" t="s">
        <v>1156</v>
      </c>
      <c r="B468" s="2029" t="s">
        <v>3334</v>
      </c>
      <c r="C468" s="2030" t="s">
        <v>3333</v>
      </c>
      <c r="D468" s="2029" t="s">
        <v>2210</v>
      </c>
      <c r="E468" s="2031">
        <v>480</v>
      </c>
      <c r="F468" s="2128">
        <f>62036-42148</f>
        <v>19888</v>
      </c>
      <c r="G468" s="1833">
        <f>E468*F468</f>
        <v>9546240</v>
      </c>
      <c r="H468" s="1831">
        <f>E468*F468/1000000</f>
        <v>9.5462399999999992</v>
      </c>
      <c r="I468" s="1837"/>
      <c r="J468" s="1818">
        <f>H468</f>
        <v>9.5462399999999992</v>
      </c>
      <c r="K468" s="2104"/>
      <c r="L468" s="2105"/>
      <c r="M468" s="1832">
        <f>SUM(I468:L468)</f>
        <v>9.5462399999999992</v>
      </c>
      <c r="N468" s="2030" t="s">
        <v>4280</v>
      </c>
      <c r="O468" s="2030">
        <v>44623</v>
      </c>
      <c r="P468" s="2030">
        <v>44645</v>
      </c>
      <c r="Q468" s="2030">
        <v>44680</v>
      </c>
      <c r="R468" s="2029" t="s">
        <v>1144</v>
      </c>
      <c r="S468" s="2029">
        <v>72</v>
      </c>
      <c r="T468" s="2029">
        <v>30397572</v>
      </c>
      <c r="U468" s="2024">
        <v>0.38159999999999999</v>
      </c>
      <c r="V468" s="1952"/>
      <c r="W468" s="2245" t="s">
        <v>1094</v>
      </c>
      <c r="X468" s="2246">
        <v>5</v>
      </c>
      <c r="Y468" s="2245">
        <v>30</v>
      </c>
      <c r="Z468" s="2245" t="s">
        <v>3185</v>
      </c>
      <c r="AA468" s="2245" t="s">
        <v>1095</v>
      </c>
      <c r="AB468" s="2247">
        <v>76904</v>
      </c>
      <c r="AC468" s="2245" t="s">
        <v>1096</v>
      </c>
      <c r="AD468" s="2245" t="s">
        <v>1187</v>
      </c>
      <c r="AE468" s="2029"/>
      <c r="AF468" s="2029" t="s">
        <v>1098</v>
      </c>
      <c r="AG468" s="2029" t="s">
        <v>2235</v>
      </c>
      <c r="AH468" s="1951"/>
      <c r="AI468" s="2047">
        <f>T468</f>
        <v>30397572</v>
      </c>
      <c r="AJ468" s="2076" cm="1">
        <f t="array" ref="AJ468">SUM(MID(0&amp;AI468,LARGE(INDEX(ISNUMBER(--MID(AI468,ROW($1:$127),1))*ROW($1:$127),),ROW($1:$127))+1,1)*10^ROW($1:$127)/10)</f>
        <v>30397572</v>
      </c>
      <c r="AK468" s="1953" t="str">
        <f>VLOOKUP($AJ468,'Item Master Data'!$A:$F,3,FALSE)</f>
        <v>Q.PEAK DUO XL G10 BFG</v>
      </c>
      <c r="AL468" s="1494">
        <f>VLOOKUP($AJ468,'Item Master Data'!$A:$F,6,FALSE)</f>
        <v>480</v>
      </c>
      <c r="AM468" s="1494">
        <f>F468/AN468</f>
        <v>685.79310344827582</v>
      </c>
      <c r="AN468" s="1494">
        <f>VLOOKUP(AJ468,'Item Master Data'!$A:$G,7,FALSE)</f>
        <v>29</v>
      </c>
      <c r="AO468" s="1494">
        <f>E468-AL468</f>
        <v>0</v>
      </c>
    </row>
    <row r="469" spans="1:41" s="1494" customFormat="1" ht="15" customHeight="1">
      <c r="A469" s="1550" t="s">
        <v>1156</v>
      </c>
      <c r="B469" s="2029" t="s">
        <v>3334</v>
      </c>
      <c r="C469" s="2030" t="s">
        <v>3333</v>
      </c>
      <c r="D469" s="2029" t="s">
        <v>2210</v>
      </c>
      <c r="E469" s="2031">
        <v>480</v>
      </c>
      <c r="F469" s="2128">
        <v>45574</v>
      </c>
      <c r="G469" s="1833">
        <f>E469*F469</f>
        <v>21875520</v>
      </c>
      <c r="H469" s="1831">
        <f>E469*F469/1000000</f>
        <v>21.875520000000002</v>
      </c>
      <c r="I469" s="1837">
        <f>H469</f>
        <v>21.875520000000002</v>
      </c>
      <c r="J469" s="1818"/>
      <c r="K469" s="2104"/>
      <c r="L469" s="2105"/>
      <c r="M469" s="1832">
        <f>SUM(I469:L469)</f>
        <v>21.875520000000002</v>
      </c>
      <c r="N469" s="2030"/>
      <c r="O469" s="2030">
        <v>44623</v>
      </c>
      <c r="P469" s="2030">
        <v>44645</v>
      </c>
      <c r="Q469" s="2030">
        <v>44680</v>
      </c>
      <c r="R469" s="2029" t="s">
        <v>1144</v>
      </c>
      <c r="S469" s="2029">
        <v>72</v>
      </c>
      <c r="T469" s="2029">
        <v>30397572</v>
      </c>
      <c r="U469" s="2024">
        <v>0.38159999999999999</v>
      </c>
      <c r="V469" s="1952"/>
      <c r="W469" s="2245" t="s">
        <v>1094</v>
      </c>
      <c r="X469" s="2246">
        <v>5</v>
      </c>
      <c r="Y469" s="2245">
        <v>30</v>
      </c>
      <c r="Z469" s="2245" t="s">
        <v>3185</v>
      </c>
      <c r="AA469" s="2245" t="s">
        <v>1095</v>
      </c>
      <c r="AB469" s="2247">
        <v>76904</v>
      </c>
      <c r="AC469" s="2245" t="s">
        <v>1096</v>
      </c>
      <c r="AD469" s="2245" t="s">
        <v>1113</v>
      </c>
      <c r="AE469" s="2029"/>
      <c r="AF469" s="2029" t="s">
        <v>1098</v>
      </c>
      <c r="AG469" s="2029" t="s">
        <v>2235</v>
      </c>
      <c r="AH469" s="1951"/>
      <c r="AI469" s="2047">
        <f>T469</f>
        <v>30397572</v>
      </c>
      <c r="AJ469" s="2076" cm="1">
        <f t="array" ref="AJ469">SUM(MID(0&amp;AI469,LARGE(INDEX(ISNUMBER(--MID(AI469,ROW($1:$127),1))*ROW($1:$127),),ROW($1:$127))+1,1)*10^ROW($1:$127)/10)</f>
        <v>30397572</v>
      </c>
      <c r="AK469" s="1953" t="str">
        <f>VLOOKUP($AJ469,'Item Master Data'!$A:$F,3,FALSE)</f>
        <v>Q.PEAK DUO XL G10 BFG</v>
      </c>
      <c r="AL469" s="1494">
        <f>VLOOKUP($AJ469,'Item Master Data'!$A:$F,6,FALSE)</f>
        <v>480</v>
      </c>
      <c r="AM469" s="1494">
        <f>F469/AN469</f>
        <v>1571.5172413793102</v>
      </c>
      <c r="AN469" s="1494">
        <f>VLOOKUP(AJ469,'Item Master Data'!$A:$G,7,FALSE)</f>
        <v>29</v>
      </c>
      <c r="AO469" s="1494">
        <f>E469-AL469</f>
        <v>0</v>
      </c>
    </row>
    <row r="470" spans="1:41" s="1494" customFormat="1" ht="15" customHeight="1">
      <c r="A470" s="1550" t="s">
        <v>1156</v>
      </c>
      <c r="B470" s="2029" t="s">
        <v>3334</v>
      </c>
      <c r="C470" s="2030" t="s">
        <v>3333</v>
      </c>
      <c r="D470" s="2029" t="s">
        <v>2210</v>
      </c>
      <c r="E470" s="2031">
        <v>480</v>
      </c>
      <c r="F470" s="2128">
        <f>74214-45574</f>
        <v>28640</v>
      </c>
      <c r="G470" s="1833">
        <f>E470*F470</f>
        <v>13747200</v>
      </c>
      <c r="H470" s="1831">
        <f>E470*F470/1000000</f>
        <v>13.747199999999999</v>
      </c>
      <c r="I470" s="1837"/>
      <c r="J470" s="1818">
        <f>H470</f>
        <v>13.747199999999999</v>
      </c>
      <c r="K470" s="2104"/>
      <c r="L470" s="2105"/>
      <c r="M470" s="1832">
        <f>SUM(I470:L470)</f>
        <v>13.747199999999999</v>
      </c>
      <c r="N470" s="2030"/>
      <c r="O470" s="2030">
        <v>44623</v>
      </c>
      <c r="P470" s="2030">
        <v>44645</v>
      </c>
      <c r="Q470" s="2030">
        <v>44680</v>
      </c>
      <c r="R470" s="2029" t="s">
        <v>1144</v>
      </c>
      <c r="S470" s="2029">
        <v>72</v>
      </c>
      <c r="T470" s="2029">
        <v>12005832</v>
      </c>
      <c r="U470" s="2024">
        <v>0.38159999999999999</v>
      </c>
      <c r="V470" s="1952"/>
      <c r="W470" s="2245" t="s">
        <v>1094</v>
      </c>
      <c r="X470" s="2246">
        <v>5</v>
      </c>
      <c r="Y470" s="2245">
        <v>30</v>
      </c>
      <c r="Z470" s="2245" t="s">
        <v>3185</v>
      </c>
      <c r="AA470" s="2245" t="s">
        <v>1095</v>
      </c>
      <c r="AB470" s="2247">
        <v>76904</v>
      </c>
      <c r="AC470" s="2245" t="s">
        <v>1096</v>
      </c>
      <c r="AD470" s="2245" t="s">
        <v>1113</v>
      </c>
      <c r="AE470" s="2029"/>
      <c r="AF470" s="2029" t="s">
        <v>1098</v>
      </c>
      <c r="AG470" s="2029" t="s">
        <v>2235</v>
      </c>
      <c r="AH470" s="1951"/>
      <c r="AI470" s="2047">
        <f>T470</f>
        <v>12005832</v>
      </c>
      <c r="AJ470" s="2076" cm="1">
        <f t="array" ref="AJ470">SUM(MID(0&amp;AI470,LARGE(INDEX(ISNUMBER(--MID(AI470,ROW($1:$127),1))*ROW($1:$127),),ROW($1:$127))+1,1)*10^ROW($1:$127)/10)</f>
        <v>12005832</v>
      </c>
      <c r="AK470" s="1953" t="str">
        <f>VLOOKUP($AJ470,'Item Master Data'!$A:$F,3,FALSE)</f>
        <v>Q.PEAK DUO XL G10 BFG</v>
      </c>
      <c r="AL470" s="1494">
        <f>VLOOKUP($AJ470,'Item Master Data'!$A:$F,6,FALSE)</f>
        <v>480</v>
      </c>
      <c r="AM470" s="1494" t="e">
        <f>F470/AN470</f>
        <v>#VALUE!</v>
      </c>
      <c r="AN470" s="1494" t="str">
        <f>VLOOKUP(AJ470,'Item Master Data'!$A:$G,7,FALSE)</f>
        <v> 30</v>
      </c>
      <c r="AO470" s="1494">
        <f>E470-AL470</f>
        <v>0</v>
      </c>
    </row>
    <row r="471" spans="1:41" s="1494" customFormat="1" ht="15" customHeight="1">
      <c r="A471" s="1550" t="s">
        <v>1156</v>
      </c>
      <c r="B471" s="2029" t="s">
        <v>4055</v>
      </c>
      <c r="C471" s="2030" t="s">
        <v>1146</v>
      </c>
      <c r="D471" s="2029" t="s">
        <v>2210</v>
      </c>
      <c r="E471" s="2031">
        <v>475</v>
      </c>
      <c r="F471" s="2032">
        <v>1170</v>
      </c>
      <c r="G471" s="1833">
        <f>E471*F471</f>
        <v>555750</v>
      </c>
      <c r="H471" s="1831">
        <f>E471*F471/1000000</f>
        <v>0.55574999999999997</v>
      </c>
      <c r="I471" s="1837"/>
      <c r="J471" s="2104">
        <f>H471</f>
        <v>0.55574999999999997</v>
      </c>
      <c r="K471" s="2104"/>
      <c r="L471" s="2105"/>
      <c r="M471" s="1832">
        <f>SUM(I471:L471)</f>
        <v>0.55574999999999997</v>
      </c>
      <c r="N471" s="2030"/>
      <c r="O471" s="2030">
        <v>44635</v>
      </c>
      <c r="P471" s="2030">
        <v>44662</v>
      </c>
      <c r="Q471" s="2030">
        <v>44663</v>
      </c>
      <c r="R471" s="2029" t="s">
        <v>1147</v>
      </c>
      <c r="S471" s="2029">
        <v>72</v>
      </c>
      <c r="T471" s="2029" t="s">
        <v>3176</v>
      </c>
      <c r="U471" s="2024">
        <v>0.39499999999999996</v>
      </c>
      <c r="V471" s="1952"/>
      <c r="W471" s="2245" t="s">
        <v>1094</v>
      </c>
      <c r="X471" s="2246">
        <v>5</v>
      </c>
      <c r="Y471" s="2245">
        <v>30</v>
      </c>
      <c r="Z471" s="2245" t="s">
        <v>3185</v>
      </c>
      <c r="AA471" s="2245" t="s">
        <v>1095</v>
      </c>
      <c r="AB471" s="2247">
        <v>76904</v>
      </c>
      <c r="AC471" s="2245" t="s">
        <v>1096</v>
      </c>
      <c r="AD471" s="2245" t="s">
        <v>1187</v>
      </c>
      <c r="AE471" s="2029"/>
      <c r="AF471" s="2029" t="s">
        <v>1098</v>
      </c>
      <c r="AG471" s="2029" t="s">
        <v>2235</v>
      </c>
      <c r="AH471" s="1951"/>
      <c r="AI471" s="2047" t="str">
        <f>T471</f>
        <v>12005833C</v>
      </c>
      <c r="AJ471" s="2076" cm="1">
        <f t="array" ref="AJ471">SUM(MID(0&amp;AI471,LARGE(INDEX(ISNUMBER(--MID(AI471,ROW($1:$127),1))*ROW($1:$127),),ROW($1:$127))+1,1)*10^ROW($1:$127)/10)</f>
        <v>12005833</v>
      </c>
      <c r="AK471" s="1953" t="str">
        <f>VLOOKUP($AJ471,'Item Master Data'!$A:$F,3,FALSE)</f>
        <v>Q.PEAK DUO XL G10 BFG</v>
      </c>
      <c r="AL471" s="1494">
        <f>VLOOKUP($AJ471,'Item Master Data'!$A:$F,6,FALSE)</f>
        <v>475</v>
      </c>
      <c r="AM471" s="1494" t="e">
        <f>F471/AN471</f>
        <v>#VALUE!</v>
      </c>
      <c r="AN471" s="1494" t="str">
        <f>VLOOKUP(AJ471,'Item Master Data'!$A:$G,7,FALSE)</f>
        <v> 30</v>
      </c>
      <c r="AO471" s="1494">
        <f>E471-AL471</f>
        <v>0</v>
      </c>
    </row>
    <row r="472" spans="1:41" s="1494" customFormat="1" ht="15" customHeight="1">
      <c r="A472" s="1550" t="s">
        <v>1156</v>
      </c>
      <c r="B472" s="2029" t="s">
        <v>4056</v>
      </c>
      <c r="C472" s="2030" t="s">
        <v>1146</v>
      </c>
      <c r="D472" s="2029" t="s">
        <v>2210</v>
      </c>
      <c r="E472" s="2031">
        <v>475</v>
      </c>
      <c r="F472" s="2032">
        <v>3000</v>
      </c>
      <c r="G472" s="1833">
        <f>E472*F472</f>
        <v>1425000</v>
      </c>
      <c r="H472" s="1831">
        <f>E472*F472/1000000</f>
        <v>1.425</v>
      </c>
      <c r="I472" s="1837">
        <f>H472</f>
        <v>1.425</v>
      </c>
      <c r="J472" s="1818"/>
      <c r="K472" s="2104"/>
      <c r="L472" s="2105"/>
      <c r="M472" s="1832">
        <f>SUM(I472:L472)</f>
        <v>1.425</v>
      </c>
      <c r="N472" s="2030" t="s">
        <v>4282</v>
      </c>
      <c r="O472" s="2030">
        <v>44635</v>
      </c>
      <c r="P472" s="2030">
        <v>44663</v>
      </c>
      <c r="Q472" s="2030">
        <v>44678</v>
      </c>
      <c r="R472" s="2029" t="s">
        <v>1147</v>
      </c>
      <c r="S472" s="2029">
        <v>72</v>
      </c>
      <c r="T472" s="2029" t="s">
        <v>3176</v>
      </c>
      <c r="U472" s="2024">
        <v>0.39499999999999996</v>
      </c>
      <c r="V472" s="1952"/>
      <c r="W472" s="2029" t="s">
        <v>1094</v>
      </c>
      <c r="X472" s="2028">
        <v>10</v>
      </c>
      <c r="Y472" s="2029">
        <v>60</v>
      </c>
      <c r="Z472" s="2029" t="s">
        <v>4107</v>
      </c>
      <c r="AA472" s="2029" t="s">
        <v>1113</v>
      </c>
      <c r="AB472" s="2027">
        <v>8873</v>
      </c>
      <c r="AC472" s="2029" t="s">
        <v>1096</v>
      </c>
      <c r="AD472" s="2029" t="s">
        <v>1113</v>
      </c>
      <c r="AE472" s="2029"/>
      <c r="AF472" s="2029" t="s">
        <v>1110</v>
      </c>
      <c r="AG472" s="2029" t="s">
        <v>1162</v>
      </c>
      <c r="AH472" s="1951"/>
      <c r="AI472" s="2047" t="str">
        <f>T472</f>
        <v>12005833C</v>
      </c>
      <c r="AJ472" s="2076" cm="1">
        <f t="array" ref="AJ472">SUM(MID(0&amp;AI472,LARGE(INDEX(ISNUMBER(--MID(AI472,ROW($1:$127),1))*ROW($1:$127),),ROW($1:$127))+1,1)*10^ROW($1:$127)/10)</f>
        <v>12005833</v>
      </c>
      <c r="AK472" s="1953" t="str">
        <f>VLOOKUP($AJ472,'Item Master Data'!$A:$F,3,FALSE)</f>
        <v>Q.PEAK DUO XL G10 BFG</v>
      </c>
      <c r="AL472" s="1494">
        <f>VLOOKUP($AJ472,'Item Master Data'!$A:$F,6,FALSE)</f>
        <v>475</v>
      </c>
      <c r="AM472" s="1494" t="e">
        <f>F472/AN472</f>
        <v>#VALUE!</v>
      </c>
      <c r="AN472" s="1494" t="str">
        <f>VLOOKUP(AJ472,'Item Master Data'!$A:$G,7,FALSE)</f>
        <v> 30</v>
      </c>
      <c r="AO472" s="1494">
        <f>E472-AL472</f>
        <v>0</v>
      </c>
    </row>
    <row r="473" spans="1:41" s="1494" customFormat="1" ht="15" customHeight="1">
      <c r="A473" s="1550" t="s">
        <v>1156</v>
      </c>
      <c r="B473" s="2029" t="s">
        <v>4056</v>
      </c>
      <c r="C473" s="2030" t="s">
        <v>1146</v>
      </c>
      <c r="D473" s="2029" t="s">
        <v>2210</v>
      </c>
      <c r="E473" s="2031">
        <v>475</v>
      </c>
      <c r="F473" s="2032">
        <f>4140-3000</f>
        <v>1140</v>
      </c>
      <c r="G473" s="1833">
        <f>E473*F473</f>
        <v>541500</v>
      </c>
      <c r="H473" s="1831">
        <f>E473*F473/1000000</f>
        <v>0.54149999999999998</v>
      </c>
      <c r="I473" s="1837"/>
      <c r="J473" s="2104">
        <f>H473</f>
        <v>0.54149999999999998</v>
      </c>
      <c r="K473" s="2104"/>
      <c r="L473" s="2105"/>
      <c r="M473" s="1832">
        <f>SUM(I473:L473)</f>
        <v>0.54149999999999998</v>
      </c>
      <c r="N473" s="2030" t="s">
        <v>4280</v>
      </c>
      <c r="O473" s="2030">
        <v>44635</v>
      </c>
      <c r="P473" s="2030">
        <v>44663</v>
      </c>
      <c r="Q473" s="2030">
        <v>44678</v>
      </c>
      <c r="R473" s="2029" t="s">
        <v>1147</v>
      </c>
      <c r="S473" s="2029">
        <v>72</v>
      </c>
      <c r="T473" s="2029" t="s">
        <v>3176</v>
      </c>
      <c r="U473" s="2024">
        <v>0.39499999999999996</v>
      </c>
      <c r="V473" s="1952"/>
      <c r="W473" s="2029" t="s">
        <v>1094</v>
      </c>
      <c r="X473" s="2028">
        <v>10</v>
      </c>
      <c r="Y473" s="2029">
        <v>60</v>
      </c>
      <c r="Z473" s="2029" t="s">
        <v>4107</v>
      </c>
      <c r="AA473" s="2029" t="s">
        <v>1113</v>
      </c>
      <c r="AB473" s="2027">
        <v>8873</v>
      </c>
      <c r="AC473" s="2029" t="s">
        <v>1096</v>
      </c>
      <c r="AD473" s="2029" t="s">
        <v>1113</v>
      </c>
      <c r="AE473" s="2029"/>
      <c r="AF473" s="2029" t="s">
        <v>1110</v>
      </c>
      <c r="AG473" s="2029" t="s">
        <v>1162</v>
      </c>
      <c r="AH473" s="1951"/>
      <c r="AI473" s="2047" t="str">
        <f>T473</f>
        <v>12005833C</v>
      </c>
      <c r="AJ473" s="2076" cm="1">
        <f t="array" ref="AJ473">SUM(MID(0&amp;AI473,LARGE(INDEX(ISNUMBER(--MID(AI473,ROW($1:$127),1))*ROW($1:$127),),ROW($1:$127))+1,1)*10^ROW($1:$127)/10)</f>
        <v>12005833</v>
      </c>
      <c r="AK473" s="1953" t="str">
        <f>VLOOKUP($AJ473,'Item Master Data'!$A:$F,3,FALSE)</f>
        <v>Q.PEAK DUO XL G10 BFG</v>
      </c>
      <c r="AL473" s="1494">
        <f>VLOOKUP($AJ473,'Item Master Data'!$A:$F,6,FALSE)</f>
        <v>475</v>
      </c>
      <c r="AM473" s="1494" t="e">
        <f>F473/AN473</f>
        <v>#VALUE!</v>
      </c>
      <c r="AN473" s="1494" t="str">
        <f>VLOOKUP(AJ473,'Item Master Data'!$A:$G,7,FALSE)</f>
        <v> 30</v>
      </c>
      <c r="AO473" s="1494">
        <f>E473-AL473</f>
        <v>0</v>
      </c>
    </row>
    <row r="474" spans="1:41" s="1494" customFormat="1" ht="15" customHeight="1">
      <c r="A474" s="1550" t="s">
        <v>1156</v>
      </c>
      <c r="B474" s="2029" t="s">
        <v>4057</v>
      </c>
      <c r="C474" s="2030" t="s">
        <v>1146</v>
      </c>
      <c r="D474" s="2029" t="s">
        <v>2210</v>
      </c>
      <c r="E474" s="2031">
        <v>475</v>
      </c>
      <c r="F474" s="2032">
        <v>5310</v>
      </c>
      <c r="G474" s="1833">
        <f>E474*F474</f>
        <v>2522250</v>
      </c>
      <c r="H474" s="1831">
        <f>E474*F474/1000000</f>
        <v>2.5222500000000001</v>
      </c>
      <c r="I474" s="1837">
        <f>H474</f>
        <v>2.5222500000000001</v>
      </c>
      <c r="J474" s="1818"/>
      <c r="K474" s="2104"/>
      <c r="L474" s="2105"/>
      <c r="M474" s="1832">
        <f>SUM(I474:L474)</f>
        <v>2.5222500000000001</v>
      </c>
      <c r="N474" s="2030">
        <v>44664</v>
      </c>
      <c r="O474" s="2030">
        <v>44652</v>
      </c>
      <c r="P474" s="2030">
        <v>44657</v>
      </c>
      <c r="Q474" s="2030">
        <v>44664</v>
      </c>
      <c r="R474" s="2029" t="s">
        <v>1147</v>
      </c>
      <c r="S474" s="2029">
        <v>72</v>
      </c>
      <c r="T474" s="2029" t="s">
        <v>3176</v>
      </c>
      <c r="U474" s="2024">
        <v>0.39499999999999996</v>
      </c>
      <c r="V474" s="1952"/>
      <c r="W474" s="2029" t="s">
        <v>1094</v>
      </c>
      <c r="X474" s="2028">
        <v>10</v>
      </c>
      <c r="Y474" s="2029">
        <v>60</v>
      </c>
      <c r="Z474" s="2029" t="s">
        <v>1162</v>
      </c>
      <c r="AA474" s="2029" t="s">
        <v>1162</v>
      </c>
      <c r="AB474" s="2027" t="s">
        <v>1162</v>
      </c>
      <c r="AC474" s="2029" t="s">
        <v>1096</v>
      </c>
      <c r="AD474" s="2029" t="s">
        <v>1113</v>
      </c>
      <c r="AE474" s="2029"/>
      <c r="AF474" s="2029" t="s">
        <v>1110</v>
      </c>
      <c r="AG474" s="2029" t="s">
        <v>1162</v>
      </c>
      <c r="AH474" s="1951"/>
      <c r="AI474" s="2047" t="str">
        <f>T474</f>
        <v>12005833C</v>
      </c>
      <c r="AJ474" s="2076" cm="1">
        <f t="array" ref="AJ474">SUM(MID(0&amp;AI474,LARGE(INDEX(ISNUMBER(--MID(AI474,ROW($1:$127),1))*ROW($1:$127),),ROW($1:$127))+1,1)*10^ROW($1:$127)/10)</f>
        <v>12005833</v>
      </c>
      <c r="AK474" s="1953" t="str">
        <f>VLOOKUP($AJ474,'Item Master Data'!$A:$F,3,FALSE)</f>
        <v>Q.PEAK DUO XL G10 BFG</v>
      </c>
      <c r="AL474" s="1494">
        <f>VLOOKUP($AJ474,'Item Master Data'!$A:$F,6,FALSE)</f>
        <v>475</v>
      </c>
      <c r="AM474" s="1494" t="e">
        <f>F474/AN474</f>
        <v>#VALUE!</v>
      </c>
      <c r="AN474" s="1494" t="str">
        <f>VLOOKUP(AJ474,'Item Master Data'!$A:$G,7,FALSE)</f>
        <v> 30</v>
      </c>
      <c r="AO474" s="1494">
        <f>E474-AL474</f>
        <v>0</v>
      </c>
    </row>
    <row r="475" spans="1:41" s="1494" customFormat="1" ht="12.75" customHeight="1">
      <c r="A475" s="1550" t="s">
        <v>1156</v>
      </c>
      <c r="B475" s="2029" t="s">
        <v>3432</v>
      </c>
      <c r="C475" s="2030" t="s">
        <v>3335</v>
      </c>
      <c r="D475" s="2029" t="s">
        <v>2228</v>
      </c>
      <c r="E475" s="2031">
        <v>480</v>
      </c>
      <c r="F475" s="2032">
        <v>2349</v>
      </c>
      <c r="G475" s="1833">
        <f>E475*F475</f>
        <v>1127520</v>
      </c>
      <c r="H475" s="1831">
        <f>E475*F475/1000000</f>
        <v>1.1275200000000001</v>
      </c>
      <c r="I475" s="1837">
        <f>H475</f>
        <v>1.1275200000000001</v>
      </c>
      <c r="J475" s="2104"/>
      <c r="K475" s="2104"/>
      <c r="L475" s="2105"/>
      <c r="M475" s="1832">
        <f>SUM(I475:L475)</f>
        <v>1.1275200000000001</v>
      </c>
      <c r="N475" s="2030">
        <v>44658</v>
      </c>
      <c r="O475" s="2030">
        <v>44638</v>
      </c>
      <c r="P475" s="2030">
        <v>44646</v>
      </c>
      <c r="Q475" s="2030">
        <v>44658</v>
      </c>
      <c r="R475" s="2029" t="s">
        <v>1147</v>
      </c>
      <c r="S475" s="2029">
        <v>72</v>
      </c>
      <c r="T475" s="2029">
        <v>49304156</v>
      </c>
      <c r="U475" s="2024">
        <v>0.46</v>
      </c>
      <c r="V475" s="1952"/>
      <c r="W475" s="2029" t="s">
        <v>1094</v>
      </c>
      <c r="X475" s="2028">
        <v>10</v>
      </c>
      <c r="Y475" s="2029">
        <v>30</v>
      </c>
      <c r="Z475" s="2029" t="s">
        <v>4109</v>
      </c>
      <c r="AA475" s="2029" t="s">
        <v>1099</v>
      </c>
      <c r="AB475" s="2027">
        <v>91710</v>
      </c>
      <c r="AC475" s="2029" t="s">
        <v>1096</v>
      </c>
      <c r="AD475" s="1937" t="s">
        <v>3662</v>
      </c>
      <c r="AE475" s="2029"/>
      <c r="AF475" s="2029"/>
      <c r="AG475" s="2029"/>
      <c r="AH475" s="1951"/>
      <c r="AI475" s="2047">
        <f>T475</f>
        <v>49304156</v>
      </c>
      <c r="AJ475" s="2076" cm="1">
        <f t="array" ref="AJ475">SUM(MID(0&amp;AI475,LARGE(INDEX(ISNUMBER(--MID(AI475,ROW($1:$127),1))*ROW($1:$127),),ROW($1:$127))+1,1)*10^ROW($1:$127)/10)</f>
        <v>49304156</v>
      </c>
      <c r="AK475" s="1953" t="str">
        <f>VLOOKUP($AJ475,'Item Master Data'!$A:$F,3,FALSE)</f>
        <v>Q.PEAK DUO XL G10</v>
      </c>
      <c r="AL475" s="1494">
        <f>VLOOKUP($AJ475,'Item Master Data'!$A:$F,6,FALSE)</f>
        <v>480</v>
      </c>
      <c r="AM475" s="1494">
        <f>F475/AN475</f>
        <v>81</v>
      </c>
      <c r="AN475" s="1494">
        <f>VLOOKUP(AJ475,'Item Master Data'!$A:$G,7,FALSE)</f>
        <v>29</v>
      </c>
      <c r="AO475" s="1494">
        <f>E475-AL475</f>
        <v>0</v>
      </c>
    </row>
    <row r="476" spans="1:41" s="1494" customFormat="1" ht="15" customHeight="1">
      <c r="A476" s="1872" t="s">
        <v>1156</v>
      </c>
      <c r="B476" s="2029" t="s">
        <v>3468</v>
      </c>
      <c r="C476" s="2030" t="s">
        <v>4060</v>
      </c>
      <c r="D476" s="2029" t="s">
        <v>2210</v>
      </c>
      <c r="E476" s="2031">
        <v>475</v>
      </c>
      <c r="F476" s="2032">
        <v>4200</v>
      </c>
      <c r="G476" s="1833"/>
      <c r="H476" s="1831"/>
      <c r="I476" s="1837"/>
      <c r="J476" s="1818"/>
      <c r="K476" s="2104"/>
      <c r="L476" s="2105">
        <f t="shared" ref="L476" si="21">H476</f>
        <v>0</v>
      </c>
      <c r="M476" s="1832">
        <f>SUM(I476:L476)</f>
        <v>0</v>
      </c>
      <c r="N476" s="2030"/>
      <c r="O476" s="2030">
        <v>44643</v>
      </c>
      <c r="P476" s="2030"/>
      <c r="Q476" s="2030"/>
      <c r="R476" s="2029" t="s">
        <v>1147</v>
      </c>
      <c r="S476" s="2029">
        <v>72</v>
      </c>
      <c r="T476" s="2029" t="s">
        <v>3176</v>
      </c>
      <c r="U476" s="2024">
        <v>0.37</v>
      </c>
      <c r="V476" s="1952"/>
      <c r="W476" s="2029" t="s">
        <v>1094</v>
      </c>
      <c r="X476" s="2028">
        <v>10</v>
      </c>
      <c r="Y476" s="2029">
        <v>30</v>
      </c>
      <c r="Z476" s="2029" t="s">
        <v>4110</v>
      </c>
      <c r="AA476" s="2029" t="s">
        <v>3469</v>
      </c>
      <c r="AB476" s="2027">
        <v>83201</v>
      </c>
      <c r="AC476" s="2029" t="s">
        <v>1096</v>
      </c>
      <c r="AD476" s="2029" t="s">
        <v>1113</v>
      </c>
      <c r="AE476" s="2029"/>
      <c r="AF476" s="2029" t="s">
        <v>1098</v>
      </c>
      <c r="AG476" s="2029"/>
      <c r="AH476" s="2029"/>
      <c r="AI476" s="2047" t="str">
        <f>T476</f>
        <v>12005833C</v>
      </c>
      <c r="AJ476" s="2076" cm="1">
        <f t="array" ref="AJ476">SUM(MID(0&amp;AI476,LARGE(INDEX(ISNUMBER(--MID(AI476,ROW($1:$127),1))*ROW($1:$127),),ROW($1:$127))+1,1)*10^ROW($1:$127)/10)</f>
        <v>12005833</v>
      </c>
      <c r="AK476" s="1953" t="str">
        <f>VLOOKUP($AJ476,'Item Master Data'!$A:$F,3,FALSE)</f>
        <v>Q.PEAK DUO XL G10 BFG</v>
      </c>
      <c r="AL476" s="1494">
        <f>VLOOKUP($AJ476,'Item Master Data'!$A:$F,6,FALSE)</f>
        <v>475</v>
      </c>
      <c r="AM476" s="1494" t="e">
        <f>F476/AN476</f>
        <v>#VALUE!</v>
      </c>
      <c r="AN476" s="1494" t="str">
        <f>VLOOKUP(AJ476,'Item Master Data'!$A:$G,7,FALSE)</f>
        <v> 30</v>
      </c>
      <c r="AO476" s="1494">
        <f>E476-AL476</f>
        <v>0</v>
      </c>
    </row>
    <row r="477" spans="1:41" s="1494" customFormat="1" ht="15" customHeight="1">
      <c r="A477" s="1872" t="s">
        <v>1156</v>
      </c>
      <c r="B477" s="2029" t="s">
        <v>3468</v>
      </c>
      <c r="C477" s="2030" t="s">
        <v>4060</v>
      </c>
      <c r="D477" s="2029" t="s">
        <v>2210</v>
      </c>
      <c r="E477" s="2031">
        <v>475</v>
      </c>
      <c r="F477" s="2032">
        <v>9000</v>
      </c>
      <c r="G477" s="1833">
        <f>E477*F477</f>
        <v>4275000</v>
      </c>
      <c r="H477" s="1831">
        <f>E477*F477/1000000</f>
        <v>4.2750000000000004</v>
      </c>
      <c r="I477" s="1837">
        <f>H477</f>
        <v>4.2750000000000004</v>
      </c>
      <c r="J477" s="2104"/>
      <c r="K477" s="2104"/>
      <c r="L477" s="2105"/>
      <c r="M477" s="1832">
        <f>SUM(I477:L477)</f>
        <v>4.2750000000000004</v>
      </c>
      <c r="N477" s="2030"/>
      <c r="O477" s="2030">
        <v>44643</v>
      </c>
      <c r="P477" s="2030"/>
      <c r="Q477" s="2030"/>
      <c r="R477" s="2029" t="s">
        <v>1147</v>
      </c>
      <c r="S477" s="2029">
        <v>72</v>
      </c>
      <c r="T477" s="2029" t="s">
        <v>3176</v>
      </c>
      <c r="U477" s="2024">
        <v>0.37</v>
      </c>
      <c r="V477" s="1952"/>
      <c r="W477" s="2029" t="s">
        <v>1094</v>
      </c>
      <c r="X477" s="2028">
        <v>10</v>
      </c>
      <c r="Y477" s="2029">
        <v>30</v>
      </c>
      <c r="Z477" s="2029" t="s">
        <v>4110</v>
      </c>
      <c r="AA477" s="2029" t="s">
        <v>3469</v>
      </c>
      <c r="AB477" s="2027">
        <v>83201</v>
      </c>
      <c r="AC477" s="2029" t="s">
        <v>1096</v>
      </c>
      <c r="AD477" s="2029" t="s">
        <v>1113</v>
      </c>
      <c r="AE477" s="2029"/>
      <c r="AF477" s="2029" t="s">
        <v>1098</v>
      </c>
      <c r="AG477" s="2029"/>
      <c r="AH477" s="2029"/>
      <c r="AI477" s="2047" t="str">
        <f>T477</f>
        <v>12005833C</v>
      </c>
      <c r="AJ477" s="2076" cm="1">
        <f t="array" ref="AJ477">SUM(MID(0&amp;AI477,LARGE(INDEX(ISNUMBER(--MID(AI477,ROW($1:$127),1))*ROW($1:$127),),ROW($1:$127))+1,1)*10^ROW($1:$127)/10)</f>
        <v>12005833</v>
      </c>
      <c r="AK477" s="1953" t="str">
        <f>VLOOKUP($AJ477,'Item Master Data'!$A:$F,3,FALSE)</f>
        <v>Q.PEAK DUO XL G10 BFG</v>
      </c>
      <c r="AL477" s="1494">
        <f>VLOOKUP($AJ477,'Item Master Data'!$A:$F,6,FALSE)</f>
        <v>475</v>
      </c>
      <c r="AM477" s="1494" t="e">
        <f>F477/AN477</f>
        <v>#VALUE!</v>
      </c>
      <c r="AN477" s="1494" t="str">
        <f>VLOOKUP(AJ477,'Item Master Data'!$A:$G,7,FALSE)</f>
        <v> 30</v>
      </c>
      <c r="AO477" s="1494">
        <f>E477-AL477</f>
        <v>0</v>
      </c>
    </row>
    <row r="478" spans="1:41" s="1494" customFormat="1" ht="15" customHeight="1">
      <c r="A478" s="1872" t="s">
        <v>1156</v>
      </c>
      <c r="B478" s="2029" t="s">
        <v>3468</v>
      </c>
      <c r="C478" s="2030" t="s">
        <v>4060</v>
      </c>
      <c r="D478" s="2029" t="s">
        <v>2210</v>
      </c>
      <c r="E478" s="2031">
        <v>475</v>
      </c>
      <c r="F478" s="2032">
        <f>24990-4200-9000</f>
        <v>11790</v>
      </c>
      <c r="G478" s="1833">
        <f>E478*F478</f>
        <v>5600250</v>
      </c>
      <c r="H478" s="1831">
        <f>E478*F478/1000000</f>
        <v>5.60025</v>
      </c>
      <c r="I478" s="1837"/>
      <c r="J478" s="2104">
        <f>H478</f>
        <v>5.60025</v>
      </c>
      <c r="K478" s="2104"/>
      <c r="L478" s="2105"/>
      <c r="M478" s="1832">
        <f>SUM(I478:L478)</f>
        <v>5.60025</v>
      </c>
      <c r="N478" s="2030"/>
      <c r="O478" s="2030">
        <v>44643</v>
      </c>
      <c r="P478" s="2030"/>
      <c r="Q478" s="2030"/>
      <c r="R478" s="2029" t="s">
        <v>1147</v>
      </c>
      <c r="S478" s="2029">
        <v>72</v>
      </c>
      <c r="T478" s="2029" t="s">
        <v>3176</v>
      </c>
      <c r="U478" s="2024">
        <v>0.37</v>
      </c>
      <c r="V478" s="1952"/>
      <c r="W478" s="2029" t="s">
        <v>1094</v>
      </c>
      <c r="X478" s="2028">
        <v>10</v>
      </c>
      <c r="Y478" s="2029">
        <v>30</v>
      </c>
      <c r="Z478" s="2029" t="s">
        <v>4110</v>
      </c>
      <c r="AA478" s="2029" t="s">
        <v>3469</v>
      </c>
      <c r="AB478" s="2027">
        <v>83201</v>
      </c>
      <c r="AC478" s="2029" t="s">
        <v>1096</v>
      </c>
      <c r="AD478" s="2029" t="s">
        <v>1113</v>
      </c>
      <c r="AE478" s="2029"/>
      <c r="AF478" s="2029" t="s">
        <v>1098</v>
      </c>
      <c r="AG478" s="2029"/>
      <c r="AH478" s="2029"/>
      <c r="AI478" s="2047" t="str">
        <f>T478</f>
        <v>12005833C</v>
      </c>
      <c r="AJ478" s="2076" cm="1">
        <f t="array" ref="AJ478">SUM(MID(0&amp;AI478,LARGE(INDEX(ISNUMBER(--MID(AI478,ROW($1:$127),1))*ROW($1:$127),),ROW($1:$127))+1,1)*10^ROW($1:$127)/10)</f>
        <v>12005833</v>
      </c>
      <c r="AK478" s="1953" t="str">
        <f>VLOOKUP($AJ478,'Item Master Data'!$A:$F,3,FALSE)</f>
        <v>Q.PEAK DUO XL G10 BFG</v>
      </c>
      <c r="AL478" s="1494">
        <f>VLOOKUP($AJ478,'Item Master Data'!$A:$F,6,FALSE)</f>
        <v>475</v>
      </c>
      <c r="AM478" s="1494" t="e">
        <f>F478/AN478</f>
        <v>#VALUE!</v>
      </c>
      <c r="AN478" s="1494" t="str">
        <f>VLOOKUP(AJ478,'Item Master Data'!$A:$G,7,FALSE)</f>
        <v> 30</v>
      </c>
      <c r="AO478" s="1494">
        <f>E478-AL478</f>
        <v>0</v>
      </c>
    </row>
    <row r="479" spans="1:41" s="1494" customFormat="1" ht="15" customHeight="1">
      <c r="A479" s="1550" t="s">
        <v>1156</v>
      </c>
      <c r="B479" s="2029" t="s">
        <v>3468</v>
      </c>
      <c r="C479" s="2030" t="s">
        <v>4060</v>
      </c>
      <c r="D479" s="2029" t="s">
        <v>2210</v>
      </c>
      <c r="E479" s="2031">
        <v>475</v>
      </c>
      <c r="F479" s="2032">
        <v>31440</v>
      </c>
      <c r="G479" s="1833">
        <f>E479*F479</f>
        <v>14934000</v>
      </c>
      <c r="H479" s="1831">
        <f>E479*F479/1000000</f>
        <v>14.933999999999999</v>
      </c>
      <c r="I479" s="1837">
        <f>H479</f>
        <v>14.933999999999999</v>
      </c>
      <c r="J479" s="2104"/>
      <c r="K479" s="2104"/>
      <c r="L479" s="2105"/>
      <c r="M479" s="1832">
        <f>SUM(I479:L479)</f>
        <v>14.933999999999999</v>
      </c>
      <c r="N479" s="2030"/>
      <c r="O479" s="2030">
        <v>44643</v>
      </c>
      <c r="P479" s="2030"/>
      <c r="Q479" s="2030"/>
      <c r="R479" s="2029" t="s">
        <v>1147</v>
      </c>
      <c r="S479" s="2029">
        <v>72</v>
      </c>
      <c r="T479" s="2029" t="s">
        <v>3176</v>
      </c>
      <c r="U479" s="2024">
        <v>0.37</v>
      </c>
      <c r="V479" s="1952"/>
      <c r="W479" s="2029" t="s">
        <v>1094</v>
      </c>
      <c r="X479" s="2028">
        <v>10</v>
      </c>
      <c r="Y479" s="2029">
        <v>30</v>
      </c>
      <c r="Z479" s="2029" t="s">
        <v>4110</v>
      </c>
      <c r="AA479" s="2029" t="s">
        <v>3469</v>
      </c>
      <c r="AB479" s="2027">
        <v>83201</v>
      </c>
      <c r="AC479" s="2029" t="s">
        <v>1096</v>
      </c>
      <c r="AD479" s="2029" t="s">
        <v>1099</v>
      </c>
      <c r="AE479" s="2029"/>
      <c r="AF479" s="2029" t="s">
        <v>1098</v>
      </c>
      <c r="AG479" s="2029"/>
      <c r="AH479" s="1951"/>
      <c r="AI479" s="2047" t="str">
        <f>T479</f>
        <v>12005833C</v>
      </c>
      <c r="AJ479" s="2076" cm="1">
        <f t="array" ref="AJ479">SUM(MID(0&amp;AI479,LARGE(INDEX(ISNUMBER(--MID(AI479,ROW($1:$127),1))*ROW($1:$127),),ROW($1:$127))+1,1)*10^ROW($1:$127)/10)</f>
        <v>12005833</v>
      </c>
      <c r="AK479" s="1953" t="str">
        <f>VLOOKUP($AJ479,'Item Master Data'!$A:$F,3,FALSE)</f>
        <v>Q.PEAK DUO XL G10 BFG</v>
      </c>
      <c r="AL479" s="1494">
        <f>VLOOKUP($AJ479,'Item Master Data'!$A:$F,6,FALSE)</f>
        <v>475</v>
      </c>
      <c r="AM479" s="1494" t="e">
        <f>F479/AN479</f>
        <v>#VALUE!</v>
      </c>
      <c r="AN479" s="1494" t="str">
        <f>VLOOKUP(AJ479,'Item Master Data'!$A:$G,7,FALSE)</f>
        <v> 30</v>
      </c>
      <c r="AO479" s="1494">
        <f>E479-AL479</f>
        <v>0</v>
      </c>
    </row>
    <row r="480" spans="1:41" s="1494" customFormat="1" ht="15" customHeight="1">
      <c r="A480" s="1550" t="s">
        <v>1156</v>
      </c>
      <c r="B480" s="2029" t="s">
        <v>4061</v>
      </c>
      <c r="C480" s="2030" t="s">
        <v>4062</v>
      </c>
      <c r="D480" s="2029" t="s">
        <v>2210</v>
      </c>
      <c r="E480" s="2031">
        <v>475</v>
      </c>
      <c r="F480" s="2032">
        <v>580</v>
      </c>
      <c r="G480" s="1833">
        <f>F480*E480</f>
        <v>275500</v>
      </c>
      <c r="H480" s="1831">
        <f>E480*F480/1000000</f>
        <v>0.27550000000000002</v>
      </c>
      <c r="I480" s="1837"/>
      <c r="J480" s="2104"/>
      <c r="K480" s="2104">
        <f>H480</f>
        <v>0.27550000000000002</v>
      </c>
      <c r="L480" s="2105"/>
      <c r="M480" s="1832">
        <f>SUM(I480:L480)</f>
        <v>0.27550000000000002</v>
      </c>
      <c r="N480" s="2112" t="s">
        <v>3376</v>
      </c>
      <c r="O480" s="2021">
        <v>44670</v>
      </c>
      <c r="P480" s="2030"/>
      <c r="Q480" s="2030"/>
      <c r="R480" s="2029" t="s">
        <v>2243</v>
      </c>
      <c r="S480" s="2029">
        <v>72</v>
      </c>
      <c r="T480" s="2029">
        <v>49303155</v>
      </c>
      <c r="U480" s="2024">
        <v>0.51500000000000001</v>
      </c>
      <c r="V480" s="2029"/>
      <c r="W480" s="2029" t="s">
        <v>1103</v>
      </c>
      <c r="X480" s="2028">
        <v>50</v>
      </c>
      <c r="Y480" s="2029">
        <v>30</v>
      </c>
      <c r="Z480" s="2029" t="s">
        <v>4111</v>
      </c>
      <c r="AA480" s="2029" t="s">
        <v>1186</v>
      </c>
      <c r="AB480" s="2027">
        <v>62246</v>
      </c>
      <c r="AC480" s="2029" t="s">
        <v>1096</v>
      </c>
      <c r="AD480" s="2029" t="s">
        <v>3662</v>
      </c>
      <c r="AE480" s="2029"/>
      <c r="AF480" s="2029" t="s">
        <v>1110</v>
      </c>
      <c r="AG480" s="2029" t="s">
        <v>2235</v>
      </c>
      <c r="AH480" s="1951"/>
      <c r="AI480" s="2047">
        <f>T480</f>
        <v>49303155</v>
      </c>
      <c r="AJ480" s="2076" cm="1">
        <f t="array" ref="AJ480">SUM(MID(0&amp;AI480,LARGE(INDEX(ISNUMBER(--MID(AI480,ROW($1:$127),1))*ROW($1:$127),),ROW($1:$127))+1,1)*10^ROW($1:$127)/10)</f>
        <v>49303155</v>
      </c>
      <c r="AK480" s="1953" t="str">
        <f>VLOOKUP($AJ480,'Item Master Data'!$A:$F,3,FALSE)</f>
        <v>Q.PEAK DUO XL G10 BFG</v>
      </c>
      <c r="AL480" s="1494">
        <f>VLOOKUP($AJ480,'Item Master Data'!$A:$F,6,FALSE)</f>
        <v>475</v>
      </c>
      <c r="AM480" s="1494">
        <f>F480/AN480</f>
        <v>20</v>
      </c>
      <c r="AN480" s="1494">
        <f>VLOOKUP(AJ480,'Item Master Data'!$A:$G,7,FALSE)</f>
        <v>29</v>
      </c>
      <c r="AO480" s="1494">
        <f>E480-AL480</f>
        <v>0</v>
      </c>
    </row>
    <row r="481" spans="1:41" s="1494" customFormat="1" ht="15" customHeight="1">
      <c r="A481" s="1550" t="s">
        <v>1156</v>
      </c>
      <c r="B481" s="2029" t="s">
        <v>4063</v>
      </c>
      <c r="C481" s="2030" t="s">
        <v>4064</v>
      </c>
      <c r="D481" s="2029" t="s">
        <v>2255</v>
      </c>
      <c r="E481" s="2031">
        <v>480</v>
      </c>
      <c r="F481" s="2032">
        <v>5017</v>
      </c>
      <c r="G481" s="1833">
        <f t="shared" ref="G481" si="22">F481*E481</f>
        <v>2408160</v>
      </c>
      <c r="H481" s="1831">
        <f t="shared" ref="H481" si="23">E481*F481/1000000</f>
        <v>2.4081600000000001</v>
      </c>
      <c r="I481" s="1837"/>
      <c r="J481" s="2104"/>
      <c r="K481" s="2104">
        <f t="shared" ref="K481" si="24">H481</f>
        <v>2.4081600000000001</v>
      </c>
      <c r="L481" s="2105"/>
      <c r="M481" s="1832">
        <f>SUM(I481:L481)</f>
        <v>2.4081600000000001</v>
      </c>
      <c r="N481" s="2030"/>
      <c r="O481" s="2100" t="s">
        <v>4353</v>
      </c>
      <c r="P481" s="2030"/>
      <c r="Q481" s="2030"/>
      <c r="R481" s="2029" t="s">
        <v>2243</v>
      </c>
      <c r="S481" s="2029">
        <v>72</v>
      </c>
      <c r="T481" s="2029">
        <v>49303556</v>
      </c>
      <c r="U481" s="2024">
        <v>0.44500000000000001</v>
      </c>
      <c r="V481" s="1952"/>
      <c r="W481" s="2029" t="s">
        <v>1094</v>
      </c>
      <c r="X481" s="2028">
        <v>10</v>
      </c>
      <c r="Y481" s="2029">
        <v>30</v>
      </c>
      <c r="Z481" s="2029" t="s">
        <v>4112</v>
      </c>
      <c r="AA481" s="2029" t="s">
        <v>1132</v>
      </c>
      <c r="AB481" s="2027">
        <v>46933</v>
      </c>
      <c r="AC481" s="2029" t="s">
        <v>1096</v>
      </c>
      <c r="AD481" s="1937" t="s">
        <v>3662</v>
      </c>
      <c r="AE481" s="2029"/>
      <c r="AF481" s="2029"/>
      <c r="AG481" s="2029" t="s">
        <v>2235</v>
      </c>
      <c r="AH481" s="1951"/>
      <c r="AI481" s="2047">
        <f>T481</f>
        <v>49303556</v>
      </c>
      <c r="AJ481" s="2076" cm="1">
        <f t="array" ref="AJ481">SUM(MID(0&amp;AI481,LARGE(INDEX(ISNUMBER(--MID(AI481,ROW($1:$127),1))*ROW($1:$127),),ROW($1:$127))+1,1)*10^ROW($1:$127)/10)</f>
        <v>49303556</v>
      </c>
      <c r="AK481" s="1953" t="str">
        <f>VLOOKUP($AJ481,'Item Master Data'!$A:$F,3,FALSE)</f>
        <v>Q.PEAK DUO XL G10 BFG</v>
      </c>
      <c r="AL481" s="1494">
        <f>VLOOKUP($AJ481,'Item Master Data'!$A:$F,6,FALSE)</f>
        <v>480</v>
      </c>
      <c r="AM481" s="1494">
        <f>F481/AN481</f>
        <v>173</v>
      </c>
      <c r="AN481" s="1494">
        <f>VLOOKUP(AJ481,'Item Master Data'!$A:$G,7,FALSE)</f>
        <v>29</v>
      </c>
      <c r="AO481" s="1494">
        <f>E481-AL481</f>
        <v>0</v>
      </c>
    </row>
    <row r="482" spans="1:41" s="1494" customFormat="1" ht="15" customHeight="1">
      <c r="A482" s="1550" t="s">
        <v>1156</v>
      </c>
      <c r="B482" s="2029" t="s">
        <v>4065</v>
      </c>
      <c r="C482" s="2030" t="s">
        <v>4064</v>
      </c>
      <c r="D482" s="2029" t="s">
        <v>2255</v>
      </c>
      <c r="E482" s="2031">
        <v>480</v>
      </c>
      <c r="F482" s="2032">
        <v>14007</v>
      </c>
      <c r="G482" s="1833">
        <f t="shared" ref="G482" si="25">F482*E482</f>
        <v>6723360</v>
      </c>
      <c r="H482" s="1831">
        <f t="shared" ref="H482" si="26">E482*F482/1000000</f>
        <v>6.7233599999999996</v>
      </c>
      <c r="I482" s="1837"/>
      <c r="J482" s="2104"/>
      <c r="K482" s="2104">
        <f t="shared" ref="K482" si="27">H482</f>
        <v>6.7233599999999996</v>
      </c>
      <c r="L482" s="2105"/>
      <c r="M482" s="1832">
        <f>SUM(I482:L482)</f>
        <v>6.7233599999999996</v>
      </c>
      <c r="N482" s="2030"/>
      <c r="O482" s="2100" t="s">
        <v>4353</v>
      </c>
      <c r="P482" s="2030"/>
      <c r="Q482" s="2030"/>
      <c r="R482" s="2029" t="s">
        <v>2243</v>
      </c>
      <c r="S482" s="2029">
        <v>72</v>
      </c>
      <c r="T482" s="2319">
        <v>49303556</v>
      </c>
      <c r="U482" s="2024">
        <v>0.44500000000000001</v>
      </c>
      <c r="V482" s="1952"/>
      <c r="W482" s="2029" t="s">
        <v>1094</v>
      </c>
      <c r="X482" s="2028">
        <v>10</v>
      </c>
      <c r="Y482" s="2029">
        <v>30</v>
      </c>
      <c r="Z482" s="2029" t="s">
        <v>3235</v>
      </c>
      <c r="AA482" s="2029" t="s">
        <v>1132</v>
      </c>
      <c r="AB482" s="2027">
        <v>47374</v>
      </c>
      <c r="AC482" s="2029" t="s">
        <v>1096</v>
      </c>
      <c r="AD482" s="2029" t="s">
        <v>3662</v>
      </c>
      <c r="AE482" s="2029"/>
      <c r="AF482" s="2029" t="s">
        <v>1098</v>
      </c>
      <c r="AG482" s="2029" t="s">
        <v>2235</v>
      </c>
      <c r="AH482" s="1951"/>
      <c r="AI482" s="2047">
        <f>T482</f>
        <v>49303556</v>
      </c>
      <c r="AJ482" s="2076" cm="1">
        <f t="array" ref="AJ482">SUM(MID(0&amp;AI482,LARGE(INDEX(ISNUMBER(--MID(AI482,ROW($1:$127),1))*ROW($1:$127),),ROW($1:$127))+1,1)*10^ROW($1:$127)/10)</f>
        <v>49303556</v>
      </c>
      <c r="AK482" s="1953" t="str">
        <f>VLOOKUP($AJ482,'Item Master Data'!$A:$F,3,FALSE)</f>
        <v>Q.PEAK DUO XL G10 BFG</v>
      </c>
      <c r="AL482" s="1494">
        <f>VLOOKUP($AJ482,'Item Master Data'!$A:$F,6,FALSE)</f>
        <v>480</v>
      </c>
      <c r="AM482" s="1494">
        <f>F482/AN482</f>
        <v>483</v>
      </c>
      <c r="AN482" s="1494">
        <f>VLOOKUP(AJ482,'Item Master Data'!$A:$G,7,FALSE)</f>
        <v>29</v>
      </c>
      <c r="AO482" s="1494">
        <f>E482-AL482</f>
        <v>0</v>
      </c>
    </row>
    <row r="483" spans="1:41" s="1494" customFormat="1" ht="15" customHeight="1">
      <c r="A483" s="1550" t="s">
        <v>1156</v>
      </c>
      <c r="B483" s="1949" t="s">
        <v>4066</v>
      </c>
      <c r="C483" s="2030" t="s">
        <v>4067</v>
      </c>
      <c r="D483" s="2029" t="s">
        <v>2210</v>
      </c>
      <c r="E483" s="2031">
        <v>480</v>
      </c>
      <c r="F483" s="2032">
        <v>1514</v>
      </c>
      <c r="G483" s="1833">
        <f>F483*E483</f>
        <v>726720</v>
      </c>
      <c r="H483" s="1831">
        <f>E483*F483/1000000</f>
        <v>0.72672000000000003</v>
      </c>
      <c r="I483" s="1837"/>
      <c r="J483" s="2104"/>
      <c r="K483" s="2104"/>
      <c r="L483" s="2105">
        <f>H483</f>
        <v>0.72672000000000003</v>
      </c>
      <c r="M483" s="1832">
        <f>SUM(I483:L483)</f>
        <v>0.72672000000000003</v>
      </c>
      <c r="N483" s="2030"/>
      <c r="O483" s="2030"/>
      <c r="P483" s="2030"/>
      <c r="Q483" s="2030"/>
      <c r="R483" s="2029" t="s">
        <v>3341</v>
      </c>
      <c r="S483" s="2029">
        <v>72</v>
      </c>
      <c r="T483" s="2029"/>
      <c r="U483" s="2024">
        <v>0.39500000000000002</v>
      </c>
      <c r="V483" s="1952"/>
      <c r="W483" s="2029" t="s">
        <v>1094</v>
      </c>
      <c r="X483" s="2028">
        <v>30</v>
      </c>
      <c r="Y483" s="2029">
        <v>30</v>
      </c>
      <c r="Z483" s="2029" t="s">
        <v>4113</v>
      </c>
      <c r="AA483" s="2029" t="s">
        <v>1099</v>
      </c>
      <c r="AB483" s="2027">
        <v>92210</v>
      </c>
      <c r="AC483" s="2029" t="s">
        <v>1096</v>
      </c>
      <c r="AD483" s="1937" t="s">
        <v>3662</v>
      </c>
      <c r="AE483" s="2029"/>
      <c r="AF483" s="2029"/>
      <c r="AG483" s="2029" t="s">
        <v>2235</v>
      </c>
      <c r="AH483" s="1951"/>
      <c r="AI483" s="2047">
        <f>T483</f>
        <v>0</v>
      </c>
      <c r="AJ483" s="2076" cm="1">
        <f t="array" ref="AJ483">SUM(MID(0&amp;AI483,LARGE(INDEX(ISNUMBER(--MID(AI483,ROW($1:$127),1))*ROW($1:$127),),ROW($1:$127))+1,1)*10^ROW($1:$127)/10)</f>
        <v>0</v>
      </c>
      <c r="AK483" s="1953" t="e">
        <f>VLOOKUP($AJ483,'Item Master Data'!$A:$F,3,FALSE)</f>
        <v>#N/A</v>
      </c>
      <c r="AL483" s="1494" t="e">
        <f>VLOOKUP($AJ483,'Item Master Data'!$A:$F,6,FALSE)</f>
        <v>#N/A</v>
      </c>
      <c r="AM483" s="1494" t="e">
        <f>F483/AN483</f>
        <v>#N/A</v>
      </c>
      <c r="AN483" s="1494" t="e">
        <f>VLOOKUP(AJ483,'Item Master Data'!$A:$G,7,FALSE)</f>
        <v>#N/A</v>
      </c>
      <c r="AO483" s="1494" t="e">
        <f>E483-AL483</f>
        <v>#N/A</v>
      </c>
    </row>
    <row r="484" spans="1:41" s="1494" customFormat="1" ht="15" customHeight="1">
      <c r="A484" s="1550" t="s">
        <v>1156</v>
      </c>
      <c r="B484" s="1949" t="s">
        <v>4066</v>
      </c>
      <c r="C484" s="2030" t="s">
        <v>4067</v>
      </c>
      <c r="D484" s="2029" t="s">
        <v>2210</v>
      </c>
      <c r="E484" s="2031">
        <v>480</v>
      </c>
      <c r="F484" s="2032">
        <v>638</v>
      </c>
      <c r="G484" s="1833">
        <f>F484*E484</f>
        <v>306240</v>
      </c>
      <c r="H484" s="1831">
        <f>E484*F484/1000000</f>
        <v>0.30624000000000001</v>
      </c>
      <c r="I484" s="1837"/>
      <c r="J484" s="2104"/>
      <c r="K484" s="2104"/>
      <c r="L484" s="2105">
        <f>H484</f>
        <v>0.30624000000000001</v>
      </c>
      <c r="M484" s="1832">
        <f>SUM(I484:L484)</f>
        <v>0.30624000000000001</v>
      </c>
      <c r="N484" s="2030"/>
      <c r="O484" s="2030"/>
      <c r="P484" s="2030"/>
      <c r="Q484" s="2030"/>
      <c r="R484" s="2029" t="s">
        <v>3341</v>
      </c>
      <c r="S484" s="2029">
        <v>72</v>
      </c>
      <c r="T484" s="2029"/>
      <c r="U484" s="2024">
        <v>0.39500000000000002</v>
      </c>
      <c r="V484" s="1952"/>
      <c r="W484" s="2029" t="s">
        <v>1094</v>
      </c>
      <c r="X484" s="2028">
        <v>30</v>
      </c>
      <c r="Y484" s="2029">
        <v>30</v>
      </c>
      <c r="Z484" s="2029" t="s">
        <v>4113</v>
      </c>
      <c r="AA484" s="2029" t="s">
        <v>1099</v>
      </c>
      <c r="AB484" s="2027">
        <v>92210</v>
      </c>
      <c r="AC484" s="2029" t="s">
        <v>1096</v>
      </c>
      <c r="AD484" s="1937" t="s">
        <v>3662</v>
      </c>
      <c r="AE484" s="2029"/>
      <c r="AF484" s="2029"/>
      <c r="AG484" s="2029" t="s">
        <v>2235</v>
      </c>
      <c r="AH484" s="1951"/>
      <c r="AI484" s="2047">
        <f>T484</f>
        <v>0</v>
      </c>
      <c r="AJ484" s="2076" cm="1">
        <f t="array" ref="AJ484">SUM(MID(0&amp;AI484,LARGE(INDEX(ISNUMBER(--MID(AI484,ROW($1:$127),1))*ROW($1:$127),),ROW($1:$127))+1,1)*10^ROW($1:$127)/10)</f>
        <v>0</v>
      </c>
      <c r="AK484" s="1953" t="e">
        <f>VLOOKUP($AJ484,'Item Master Data'!$A:$F,3,FALSE)</f>
        <v>#N/A</v>
      </c>
      <c r="AL484" s="1494" t="e">
        <f>VLOOKUP($AJ484,'Item Master Data'!$A:$F,6,FALSE)</f>
        <v>#N/A</v>
      </c>
      <c r="AM484" s="1494" t="e">
        <f>F484/AN484</f>
        <v>#N/A</v>
      </c>
      <c r="AN484" s="1494" t="e">
        <f>VLOOKUP(AJ484,'Item Master Data'!$A:$G,7,FALSE)</f>
        <v>#N/A</v>
      </c>
      <c r="AO484" s="1494" t="e">
        <f>E484-AL484</f>
        <v>#N/A</v>
      </c>
    </row>
    <row r="485" spans="1:41" s="1494" customFormat="1" ht="15" customHeight="1">
      <c r="A485" s="1550" t="s">
        <v>1156</v>
      </c>
      <c r="B485" s="1949" t="s">
        <v>4066</v>
      </c>
      <c r="C485" s="2030" t="s">
        <v>4067</v>
      </c>
      <c r="D485" s="2029" t="s">
        <v>2210</v>
      </c>
      <c r="E485" s="2031">
        <v>480</v>
      </c>
      <c r="F485" s="2032">
        <v>638</v>
      </c>
      <c r="G485" s="1833">
        <f>F485*E485</f>
        <v>306240</v>
      </c>
      <c r="H485" s="1831">
        <f>E485*F485/1000000</f>
        <v>0.30624000000000001</v>
      </c>
      <c r="I485" s="1837"/>
      <c r="J485" s="2104"/>
      <c r="K485" s="2104"/>
      <c r="L485" s="2105">
        <f>H485</f>
        <v>0.30624000000000001</v>
      </c>
      <c r="M485" s="1832">
        <f>SUM(I485:L485)</f>
        <v>0.30624000000000001</v>
      </c>
      <c r="N485" s="2030"/>
      <c r="O485" s="2030"/>
      <c r="P485" s="2030"/>
      <c r="Q485" s="2030"/>
      <c r="R485" s="2029" t="s">
        <v>3341</v>
      </c>
      <c r="S485" s="2029">
        <v>72</v>
      </c>
      <c r="T485" s="2029"/>
      <c r="U485" s="2024">
        <v>0.39500000000000002</v>
      </c>
      <c r="V485" s="1952"/>
      <c r="W485" s="2029" t="s">
        <v>1094</v>
      </c>
      <c r="X485" s="2028">
        <v>30</v>
      </c>
      <c r="Y485" s="2029">
        <v>30</v>
      </c>
      <c r="Z485" s="2029" t="s">
        <v>4113</v>
      </c>
      <c r="AA485" s="2029" t="s">
        <v>1099</v>
      </c>
      <c r="AB485" s="2027">
        <v>92210</v>
      </c>
      <c r="AC485" s="2029" t="s">
        <v>1096</v>
      </c>
      <c r="AD485" s="1937" t="s">
        <v>3662</v>
      </c>
      <c r="AE485" s="2029"/>
      <c r="AF485" s="2029"/>
      <c r="AG485" s="2029" t="s">
        <v>2235</v>
      </c>
      <c r="AH485" s="1951"/>
      <c r="AI485" s="2047">
        <f>T485</f>
        <v>0</v>
      </c>
      <c r="AJ485" s="2076" cm="1">
        <f t="array" ref="AJ485">SUM(MID(0&amp;AI485,LARGE(INDEX(ISNUMBER(--MID(AI485,ROW($1:$127),1))*ROW($1:$127),),ROW($1:$127))+1,1)*10^ROW($1:$127)/10)</f>
        <v>0</v>
      </c>
      <c r="AK485" s="1953" t="e">
        <f>VLOOKUP($AJ485,'Item Master Data'!$A:$F,3,FALSE)</f>
        <v>#N/A</v>
      </c>
      <c r="AL485" s="1494" t="e">
        <f>VLOOKUP($AJ485,'Item Master Data'!$A:$F,6,FALSE)</f>
        <v>#N/A</v>
      </c>
      <c r="AM485" s="1494" t="e">
        <f>F485/AN485</f>
        <v>#N/A</v>
      </c>
      <c r="AN485" s="1494" t="e">
        <f>VLOOKUP(AJ485,'Item Master Data'!$A:$G,7,FALSE)</f>
        <v>#N/A</v>
      </c>
      <c r="AO485" s="1494" t="e">
        <f>E485-AL485</f>
        <v>#N/A</v>
      </c>
    </row>
    <row r="486" spans="1:41" s="1494" customFormat="1" ht="15" customHeight="1">
      <c r="A486" s="1550" t="s">
        <v>1156</v>
      </c>
      <c r="B486" s="2029" t="s">
        <v>4068</v>
      </c>
      <c r="C486" s="2030" t="s">
        <v>3336</v>
      </c>
      <c r="D486" s="2029" t="s">
        <v>2210</v>
      </c>
      <c r="E486" s="2031">
        <v>475</v>
      </c>
      <c r="F486" s="2032">
        <v>638</v>
      </c>
      <c r="G486" s="1833">
        <f>E486*F486</f>
        <v>303050</v>
      </c>
      <c r="H486" s="1831">
        <f>E486*F486/1000000</f>
        <v>0.30304999999999999</v>
      </c>
      <c r="I486" s="1837">
        <f>H486</f>
        <v>0.30304999999999999</v>
      </c>
      <c r="J486" s="2104"/>
      <c r="K486" s="2104"/>
      <c r="L486" s="2105"/>
      <c r="M486" s="1832">
        <f>SUM(I486:L486)</f>
        <v>0.30304999999999999</v>
      </c>
      <c r="N486" s="2030">
        <v>44652</v>
      </c>
      <c r="O486" s="2030">
        <v>44629</v>
      </c>
      <c r="P486" s="2030">
        <v>44649</v>
      </c>
      <c r="Q486" s="2030">
        <v>44652</v>
      </c>
      <c r="R486" s="2029" t="s">
        <v>1144</v>
      </c>
      <c r="S486" s="2029">
        <v>72</v>
      </c>
      <c r="T486" s="2029">
        <v>49303555</v>
      </c>
      <c r="U486" s="2024">
        <v>0.45500000000000002</v>
      </c>
      <c r="V486" s="1952"/>
      <c r="W486" s="2029" t="s">
        <v>1094</v>
      </c>
      <c r="X486" s="2028">
        <v>100</v>
      </c>
      <c r="Y486" s="2029">
        <v>0</v>
      </c>
      <c r="Z486" s="2029" t="s">
        <v>3413</v>
      </c>
      <c r="AA486" s="2029" t="s">
        <v>2305</v>
      </c>
      <c r="AB486" s="2027">
        <v>4401</v>
      </c>
      <c r="AC486" s="2029" t="s">
        <v>1096</v>
      </c>
      <c r="AD486" s="1937" t="s">
        <v>3662</v>
      </c>
      <c r="AE486" s="2029"/>
      <c r="AF486" s="2029"/>
      <c r="AG486" s="2029" t="s">
        <v>2235</v>
      </c>
      <c r="AH486" s="1951"/>
      <c r="AI486" s="2047">
        <f>T486</f>
        <v>49303555</v>
      </c>
      <c r="AJ486" s="2076" cm="1">
        <f t="array" ref="AJ486">SUM(MID(0&amp;AI486,LARGE(INDEX(ISNUMBER(--MID(AI486,ROW($1:$127),1))*ROW($1:$127),),ROW($1:$127))+1,1)*10^ROW($1:$127)/10)</f>
        <v>49303555</v>
      </c>
      <c r="AK486" s="1953" t="str">
        <f>VLOOKUP($AJ486,'Item Master Data'!$A:$F,3,FALSE)</f>
        <v>Q.PEAK DUO XL G10 BFG</v>
      </c>
      <c r="AL486" s="1494">
        <f>VLOOKUP($AJ486,'Item Master Data'!$A:$F,6,FALSE)</f>
        <v>475</v>
      </c>
      <c r="AM486" s="1494">
        <f>F486/AN486</f>
        <v>22</v>
      </c>
      <c r="AN486" s="1494">
        <f>VLOOKUP(AJ486,'Item Master Data'!$A:$G,7,FALSE)</f>
        <v>29</v>
      </c>
      <c r="AO486" s="1494">
        <f>E486-AL486</f>
        <v>0</v>
      </c>
    </row>
    <row r="487" spans="1:41" s="1494" customFormat="1" ht="15" customHeight="1">
      <c r="A487" s="1550" t="s">
        <v>1156</v>
      </c>
      <c r="B487" s="2029" t="s">
        <v>4068</v>
      </c>
      <c r="C487" s="2030" t="s">
        <v>3336</v>
      </c>
      <c r="D487" s="2029" t="s">
        <v>2210</v>
      </c>
      <c r="E487" s="2031">
        <v>475</v>
      </c>
      <c r="F487" s="2032">
        <v>638</v>
      </c>
      <c r="G487" s="1833">
        <f>E487*F487</f>
        <v>303050</v>
      </c>
      <c r="H487" s="1831">
        <f>E487*F487/1000000</f>
        <v>0.30304999999999999</v>
      </c>
      <c r="I487" s="1837">
        <f>H487</f>
        <v>0.30304999999999999</v>
      </c>
      <c r="J487" s="2104"/>
      <c r="K487" s="2104"/>
      <c r="L487" s="2105"/>
      <c r="M487" s="1832">
        <f>SUM(I487:L487)</f>
        <v>0.30304999999999999</v>
      </c>
      <c r="N487" s="2030">
        <v>44652</v>
      </c>
      <c r="O487" s="2030">
        <v>44629</v>
      </c>
      <c r="P487" s="2030">
        <v>44650</v>
      </c>
      <c r="Q487" s="2030">
        <v>44652</v>
      </c>
      <c r="R487" s="2029" t="s">
        <v>1144</v>
      </c>
      <c r="S487" s="2029">
        <v>72</v>
      </c>
      <c r="T487" s="2029">
        <v>49303155</v>
      </c>
      <c r="U487" s="2024">
        <v>0.45500000000000002</v>
      </c>
      <c r="V487" s="1952"/>
      <c r="W487" s="2029" t="s">
        <v>1094</v>
      </c>
      <c r="X487" s="2028">
        <v>100</v>
      </c>
      <c r="Y487" s="2029">
        <v>0</v>
      </c>
      <c r="Z487" s="2029" t="s">
        <v>3461</v>
      </c>
      <c r="AA487" s="2029" t="s">
        <v>1136</v>
      </c>
      <c r="AB487" s="2027">
        <v>1604</v>
      </c>
      <c r="AC487" s="2029" t="s">
        <v>1096</v>
      </c>
      <c r="AD487" s="2325" t="s">
        <v>1097</v>
      </c>
      <c r="AE487" s="2029"/>
      <c r="AF487" s="2029"/>
      <c r="AG487" s="2029" t="s">
        <v>2235</v>
      </c>
      <c r="AH487" s="1951"/>
      <c r="AI487" s="2047">
        <f>T487</f>
        <v>49303155</v>
      </c>
      <c r="AJ487" s="2076" cm="1">
        <f t="array" ref="AJ487">SUM(MID(0&amp;AI487,LARGE(INDEX(ISNUMBER(--MID(AI487,ROW($1:$127),1))*ROW($1:$127),),ROW($1:$127))+1,1)*10^ROW($1:$127)/10)</f>
        <v>49303155</v>
      </c>
      <c r="AK487" s="1953" t="str">
        <f>VLOOKUP($AJ487,'Item Master Data'!$A:$F,3,FALSE)</f>
        <v>Q.PEAK DUO XL G10 BFG</v>
      </c>
      <c r="AL487" s="1494">
        <f>VLOOKUP($AJ487,'Item Master Data'!$A:$F,6,FALSE)</f>
        <v>475</v>
      </c>
      <c r="AM487" s="1494">
        <f>F487/AN487</f>
        <v>22</v>
      </c>
      <c r="AN487" s="1494">
        <f>VLOOKUP(AJ487,'Item Master Data'!$A:$G,7,FALSE)</f>
        <v>29</v>
      </c>
      <c r="AO487" s="1494">
        <f>E487-AL487</f>
        <v>0</v>
      </c>
    </row>
    <row r="488" spans="1:41" s="1494" customFormat="1" ht="15" customHeight="1">
      <c r="A488" s="1550" t="s">
        <v>1156</v>
      </c>
      <c r="B488" s="2029" t="s">
        <v>4068</v>
      </c>
      <c r="C488" s="2030" t="s">
        <v>3336</v>
      </c>
      <c r="D488" s="2029" t="s">
        <v>2210</v>
      </c>
      <c r="E488" s="2031">
        <v>475</v>
      </c>
      <c r="F488" s="2032">
        <v>638</v>
      </c>
      <c r="G488" s="1833">
        <f>E488*F488</f>
        <v>303050</v>
      </c>
      <c r="H488" s="1831">
        <f>E488*F488/1000000</f>
        <v>0.30304999999999999</v>
      </c>
      <c r="I488" s="1837">
        <f>H488</f>
        <v>0.30304999999999999</v>
      </c>
      <c r="J488" s="2104"/>
      <c r="K488" s="2104"/>
      <c r="L488" s="2105"/>
      <c r="M488" s="1832">
        <f>SUM(I488:L488)</f>
        <v>0.30304999999999999</v>
      </c>
      <c r="N488" s="2030">
        <v>44652</v>
      </c>
      <c r="O488" s="2030">
        <v>44629</v>
      </c>
      <c r="P488" s="2030">
        <v>44650</v>
      </c>
      <c r="Q488" s="2030">
        <v>44652</v>
      </c>
      <c r="R488" s="2029" t="s">
        <v>1144</v>
      </c>
      <c r="S488" s="2029">
        <v>72</v>
      </c>
      <c r="T488" s="2029">
        <v>49303555</v>
      </c>
      <c r="U488" s="2024">
        <v>0.45500000000000002</v>
      </c>
      <c r="V488" s="1952"/>
      <c r="W488" s="2029" t="s">
        <v>1094</v>
      </c>
      <c r="X488" s="2028">
        <v>100</v>
      </c>
      <c r="Y488" s="2029">
        <v>0</v>
      </c>
      <c r="Z488" s="2029" t="s">
        <v>3461</v>
      </c>
      <c r="AA488" s="2029" t="s">
        <v>1136</v>
      </c>
      <c r="AB488" s="2027">
        <v>1604</v>
      </c>
      <c r="AC488" s="2029" t="s">
        <v>1096</v>
      </c>
      <c r="AD488" s="2325" t="s">
        <v>1097</v>
      </c>
      <c r="AE488" s="2029"/>
      <c r="AF488" s="2029"/>
      <c r="AG488" s="2029" t="s">
        <v>2235</v>
      </c>
      <c r="AH488" s="1951"/>
      <c r="AI488" s="2047">
        <f>T488</f>
        <v>49303555</v>
      </c>
      <c r="AJ488" s="2076" cm="1">
        <f t="array" ref="AJ488">SUM(MID(0&amp;AI488,LARGE(INDEX(ISNUMBER(--MID(AI488,ROW($1:$127),1))*ROW($1:$127),),ROW($1:$127))+1,1)*10^ROW($1:$127)/10)</f>
        <v>49303555</v>
      </c>
      <c r="AK488" s="1953" t="str">
        <f>VLOOKUP($AJ488,'Item Master Data'!$A:$F,3,FALSE)</f>
        <v>Q.PEAK DUO XL G10 BFG</v>
      </c>
      <c r="AL488" s="1494">
        <f>VLOOKUP($AJ488,'Item Master Data'!$A:$F,6,FALSE)</f>
        <v>475</v>
      </c>
      <c r="AM488" s="1494">
        <f>F488/AN488</f>
        <v>22</v>
      </c>
      <c r="AN488" s="1494">
        <f>VLOOKUP(AJ488,'Item Master Data'!$A:$G,7,FALSE)</f>
        <v>29</v>
      </c>
      <c r="AO488" s="1494">
        <f>E488-AL488</f>
        <v>0</v>
      </c>
    </row>
    <row r="489" spans="1:41" s="1494" customFormat="1" ht="15" customHeight="1">
      <c r="A489" s="1550" t="s">
        <v>1156</v>
      </c>
      <c r="B489" s="2029" t="s">
        <v>4069</v>
      </c>
      <c r="C489" s="2030" t="s">
        <v>3336</v>
      </c>
      <c r="D489" s="2029" t="s">
        <v>2210</v>
      </c>
      <c r="E489" s="2031">
        <v>475</v>
      </c>
      <c r="F489" s="2032">
        <v>4812</v>
      </c>
      <c r="G489" s="1833">
        <f>E489*F489</f>
        <v>2285700</v>
      </c>
      <c r="H489" s="1831">
        <f>E489*F489/1000000</f>
        <v>2.2856999999999998</v>
      </c>
      <c r="I489" s="1837">
        <f>H489</f>
        <v>2.2856999999999998</v>
      </c>
      <c r="J489" s="1818"/>
      <c r="K489" s="2104"/>
      <c r="L489" s="2105"/>
      <c r="M489" s="1832">
        <f>SUM(I489:L489)</f>
        <v>2.2856999999999998</v>
      </c>
      <c r="N489" s="2030">
        <v>44656</v>
      </c>
      <c r="O489" s="2030">
        <v>44642</v>
      </c>
      <c r="P489" s="2030">
        <v>44652</v>
      </c>
      <c r="Q489" s="2030">
        <v>44656</v>
      </c>
      <c r="R489" s="2029" t="s">
        <v>1144</v>
      </c>
      <c r="S489" s="2029">
        <v>72</v>
      </c>
      <c r="T489" s="2029" t="s">
        <v>3176</v>
      </c>
      <c r="U489" s="2024">
        <v>0.42</v>
      </c>
      <c r="V489" s="1952"/>
      <c r="W489" s="2029" t="s">
        <v>1094</v>
      </c>
      <c r="X489" s="2028">
        <v>100</v>
      </c>
      <c r="Y489" s="2029">
        <v>0</v>
      </c>
      <c r="Z489" s="2029" t="s">
        <v>3389</v>
      </c>
      <c r="AA489" s="2029" t="s">
        <v>1175</v>
      </c>
      <c r="AB489" s="2027">
        <v>21224</v>
      </c>
      <c r="AC489" s="2029" t="s">
        <v>1096</v>
      </c>
      <c r="AD489" s="2029" t="s">
        <v>1113</v>
      </c>
      <c r="AE489" s="2029"/>
      <c r="AF489" s="2029" t="s">
        <v>1110</v>
      </c>
      <c r="AG489" s="2029" t="s">
        <v>2235</v>
      </c>
      <c r="AH489" s="1951"/>
      <c r="AI489" s="2047" t="str">
        <f>T489</f>
        <v>12005833C</v>
      </c>
      <c r="AJ489" s="2076" cm="1">
        <f t="array" ref="AJ489">SUM(MID(0&amp;AI489,LARGE(INDEX(ISNUMBER(--MID(AI489,ROW($1:$127),1))*ROW($1:$127),),ROW($1:$127))+1,1)*10^ROW($1:$127)/10)</f>
        <v>12005833</v>
      </c>
      <c r="AK489" s="1953" t="str">
        <f>VLOOKUP($AJ489,'Item Master Data'!$A:$F,3,FALSE)</f>
        <v>Q.PEAK DUO XL G10 BFG</v>
      </c>
      <c r="AL489" s="1494">
        <f>VLOOKUP($AJ489,'Item Master Data'!$A:$F,6,FALSE)</f>
        <v>475</v>
      </c>
      <c r="AM489" s="1494" t="e">
        <f>F489/AN489</f>
        <v>#VALUE!</v>
      </c>
      <c r="AN489" s="1494" t="str">
        <f>VLOOKUP(AJ489,'Item Master Data'!$A:$G,7,FALSE)</f>
        <v> 30</v>
      </c>
      <c r="AO489" s="1494">
        <f>E489-AL489</f>
        <v>0</v>
      </c>
    </row>
    <row r="490" spans="1:41" s="1494" customFormat="1" ht="15" customHeight="1">
      <c r="A490" s="1550" t="s">
        <v>1156</v>
      </c>
      <c r="B490" s="2029" t="s">
        <v>4070</v>
      </c>
      <c r="C490" s="2030" t="s">
        <v>3336</v>
      </c>
      <c r="D490" s="2029" t="s">
        <v>2210</v>
      </c>
      <c r="E490" s="2031">
        <v>475</v>
      </c>
      <c r="F490" s="2032">
        <v>1247</v>
      </c>
      <c r="G490" s="1833">
        <f>E490*F490</f>
        <v>592325</v>
      </c>
      <c r="H490" s="1831">
        <f>E490*F490/1000000</f>
        <v>0.59232499999999999</v>
      </c>
      <c r="I490" s="1837">
        <f>H490</f>
        <v>0.59232499999999999</v>
      </c>
      <c r="J490" s="2104"/>
      <c r="K490" s="2104"/>
      <c r="L490" s="2105"/>
      <c r="M490" s="1832">
        <f>SUM(I490:L490)</f>
        <v>0.59232499999999999</v>
      </c>
      <c r="N490" s="2030">
        <v>44655</v>
      </c>
      <c r="O490" s="2030">
        <v>44641</v>
      </c>
      <c r="P490" s="2030" t="s">
        <v>4097</v>
      </c>
      <c r="Q490" s="2030">
        <v>44655</v>
      </c>
      <c r="R490" s="2029" t="s">
        <v>1144</v>
      </c>
      <c r="S490" s="2029">
        <v>72</v>
      </c>
      <c r="T490" s="2029">
        <v>49303155</v>
      </c>
      <c r="U490" s="2024">
        <v>0.42</v>
      </c>
      <c r="V490" s="1952" t="s">
        <v>3691</v>
      </c>
      <c r="W490" s="2029" t="s">
        <v>1094</v>
      </c>
      <c r="X490" s="2028">
        <v>100</v>
      </c>
      <c r="Y490" s="2029">
        <v>0</v>
      </c>
      <c r="Z490" s="2029" t="s">
        <v>4114</v>
      </c>
      <c r="AA490" s="2029" t="s">
        <v>2305</v>
      </c>
      <c r="AB490" s="2027">
        <v>4103</v>
      </c>
      <c r="AC490" s="2029" t="s">
        <v>1096</v>
      </c>
      <c r="AD490" s="1937" t="s">
        <v>3662</v>
      </c>
      <c r="AE490" s="2029"/>
      <c r="AF490" s="2029"/>
      <c r="AG490" s="2029" t="s">
        <v>2235</v>
      </c>
      <c r="AH490" s="1951"/>
      <c r="AI490" s="2047">
        <f>T490</f>
        <v>49303155</v>
      </c>
      <c r="AJ490" s="2076" cm="1">
        <f t="array" ref="AJ490">SUM(MID(0&amp;AI490,LARGE(INDEX(ISNUMBER(--MID(AI490,ROW($1:$127),1))*ROW($1:$127),),ROW($1:$127))+1,1)*10^ROW($1:$127)/10)</f>
        <v>49303155</v>
      </c>
      <c r="AK490" s="1953" t="str">
        <f>VLOOKUP($AJ490,'Item Master Data'!$A:$F,3,FALSE)</f>
        <v>Q.PEAK DUO XL G10 BFG</v>
      </c>
      <c r="AL490" s="1494">
        <f>VLOOKUP($AJ490,'Item Master Data'!$A:$F,6,FALSE)</f>
        <v>475</v>
      </c>
      <c r="AM490" s="1494">
        <f>F490/AN490</f>
        <v>43</v>
      </c>
      <c r="AN490" s="1494">
        <f>VLOOKUP(AJ490,'Item Master Data'!$A:$G,7,FALSE)</f>
        <v>29</v>
      </c>
      <c r="AO490" s="1494">
        <f>E490-AL490</f>
        <v>0</v>
      </c>
    </row>
    <row r="491" spans="1:41" s="1494" customFormat="1" ht="15" customHeight="1">
      <c r="A491" s="1550" t="s">
        <v>1156</v>
      </c>
      <c r="B491" s="2029" t="s">
        <v>4070</v>
      </c>
      <c r="C491" s="2030" t="s">
        <v>3336</v>
      </c>
      <c r="D491" s="2029" t="s">
        <v>2210</v>
      </c>
      <c r="E491" s="2031">
        <v>475</v>
      </c>
      <c r="F491" s="2032">
        <f>2523-1247</f>
        <v>1276</v>
      </c>
      <c r="G491" s="1833">
        <f>E491*F491</f>
        <v>606100</v>
      </c>
      <c r="H491" s="1831">
        <f>E491*F491/1000000</f>
        <v>0.60609999999999997</v>
      </c>
      <c r="I491" s="1837"/>
      <c r="J491" s="2104">
        <f>H491</f>
        <v>0.60609999999999997</v>
      </c>
      <c r="K491" s="2104"/>
      <c r="L491" s="2105"/>
      <c r="M491" s="1832">
        <f>SUM(I491:L491)</f>
        <v>0.60609999999999997</v>
      </c>
      <c r="N491" s="2030"/>
      <c r="O491" s="2030">
        <v>44641</v>
      </c>
      <c r="P491" s="2030" t="s">
        <v>4097</v>
      </c>
      <c r="Q491" s="2030">
        <v>44655</v>
      </c>
      <c r="R491" s="2029" t="s">
        <v>1144</v>
      </c>
      <c r="S491" s="2029">
        <v>72</v>
      </c>
      <c r="T491" s="2029">
        <v>49303155</v>
      </c>
      <c r="U491" s="2024">
        <v>0.42</v>
      </c>
      <c r="V491" s="1952" t="s">
        <v>3691</v>
      </c>
      <c r="W491" s="2029" t="s">
        <v>1094</v>
      </c>
      <c r="X491" s="2028">
        <v>100</v>
      </c>
      <c r="Y491" s="2029">
        <v>0</v>
      </c>
      <c r="Z491" s="2029" t="s">
        <v>4114</v>
      </c>
      <c r="AA491" s="2029" t="s">
        <v>2305</v>
      </c>
      <c r="AB491" s="2027">
        <v>4103</v>
      </c>
      <c r="AC491" s="2029" t="s">
        <v>1096</v>
      </c>
      <c r="AD491" s="1937" t="s">
        <v>3662</v>
      </c>
      <c r="AE491" s="2029"/>
      <c r="AF491" s="2029"/>
      <c r="AG491" s="2029" t="s">
        <v>2235</v>
      </c>
      <c r="AH491" s="1951"/>
      <c r="AI491" s="2047">
        <f>T491</f>
        <v>49303155</v>
      </c>
      <c r="AJ491" s="2076" cm="1">
        <f t="array" ref="AJ491">SUM(MID(0&amp;AI491,LARGE(INDEX(ISNUMBER(--MID(AI491,ROW($1:$127),1))*ROW($1:$127),),ROW($1:$127))+1,1)*10^ROW($1:$127)/10)</f>
        <v>49303155</v>
      </c>
      <c r="AK491" s="1953" t="str">
        <f>VLOOKUP($AJ491,'Item Master Data'!$A:$F,3,FALSE)</f>
        <v>Q.PEAK DUO XL G10 BFG</v>
      </c>
      <c r="AL491" s="1494">
        <f>VLOOKUP($AJ491,'Item Master Data'!$A:$F,6,FALSE)</f>
        <v>475</v>
      </c>
      <c r="AM491" s="1494">
        <f>F491/AN491</f>
        <v>44</v>
      </c>
      <c r="AN491" s="1494">
        <f>VLOOKUP(AJ491,'Item Master Data'!$A:$G,7,FALSE)</f>
        <v>29</v>
      </c>
      <c r="AO491" s="1494">
        <f>E491-AL491</f>
        <v>0</v>
      </c>
    </row>
    <row r="492" spans="1:41" s="1494" customFormat="1" ht="15" customHeight="1">
      <c r="A492" s="1550" t="s">
        <v>1156</v>
      </c>
      <c r="B492" s="2029" t="s">
        <v>4071</v>
      </c>
      <c r="C492" s="2030" t="s">
        <v>3336</v>
      </c>
      <c r="D492" s="2029" t="s">
        <v>2210</v>
      </c>
      <c r="E492" s="2031">
        <v>475</v>
      </c>
      <c r="F492" s="2032">
        <v>609</v>
      </c>
      <c r="G492" s="1833">
        <f>E492*F492</f>
        <v>289275</v>
      </c>
      <c r="H492" s="1831">
        <f>E492*F492/1000000</f>
        <v>0.289275</v>
      </c>
      <c r="I492" s="1837">
        <f>H492</f>
        <v>0.289275</v>
      </c>
      <c r="J492" s="1818"/>
      <c r="K492" s="2104"/>
      <c r="L492" s="2105"/>
      <c r="M492" s="1832">
        <f>SUM(I492:L492)</f>
        <v>0.289275</v>
      </c>
      <c r="N492" s="2030">
        <v>44652</v>
      </c>
      <c r="O492" s="2030">
        <v>44641</v>
      </c>
      <c r="P492" s="2030">
        <v>44651</v>
      </c>
      <c r="Q492" s="2030">
        <v>44652</v>
      </c>
      <c r="R492" s="2029" t="s">
        <v>1144</v>
      </c>
      <c r="S492" s="2029">
        <v>72</v>
      </c>
      <c r="T492" s="2029" t="s">
        <v>3460</v>
      </c>
      <c r="U492" s="2024">
        <v>0.42</v>
      </c>
      <c r="V492" s="1952" t="s">
        <v>1113</v>
      </c>
      <c r="W492" s="2029" t="s">
        <v>1094</v>
      </c>
      <c r="X492" s="2028">
        <v>100</v>
      </c>
      <c r="Y492" s="2029">
        <v>0</v>
      </c>
      <c r="Z492" s="2029" t="s">
        <v>3461</v>
      </c>
      <c r="AA492" s="2029" t="s">
        <v>1136</v>
      </c>
      <c r="AB492" s="2027">
        <v>1604</v>
      </c>
      <c r="AC492" s="2029" t="s">
        <v>1096</v>
      </c>
      <c r="AD492" s="2029" t="s">
        <v>1113</v>
      </c>
      <c r="AE492" s="2029"/>
      <c r="AF492" s="2029" t="s">
        <v>1110</v>
      </c>
      <c r="AG492" s="2029" t="s">
        <v>2235</v>
      </c>
      <c r="AH492" s="1951"/>
      <c r="AI492" s="2047" t="str">
        <f>T492</f>
        <v>30390371C</v>
      </c>
      <c r="AJ492" s="2076" cm="1">
        <f t="array" ref="AJ492">SUM(MID(0&amp;AI492,LARGE(INDEX(ISNUMBER(--MID(AI492,ROW($1:$127),1))*ROW($1:$127),),ROW($1:$127))+1,1)*10^ROW($1:$127)/10)</f>
        <v>30390371</v>
      </c>
      <c r="AK492" s="1953" t="str">
        <f>VLOOKUP($AJ492,'Item Master Data'!$A:$F,3,FALSE)</f>
        <v>Q.PEAK DUO XL G10 BFG</v>
      </c>
      <c r="AL492" s="1494">
        <f>VLOOKUP($AJ492,'Item Master Data'!$A:$F,6,FALSE)</f>
        <v>475</v>
      </c>
      <c r="AM492" s="1494">
        <f>F492/AN492</f>
        <v>21</v>
      </c>
      <c r="AN492" s="1494">
        <f>VLOOKUP(AJ492,'Item Master Data'!$A:$G,7,FALSE)</f>
        <v>29</v>
      </c>
      <c r="AO492" s="1494">
        <f>E492-AL492</f>
        <v>0</v>
      </c>
    </row>
    <row r="493" spans="1:41" s="1494" customFormat="1" ht="15" customHeight="1">
      <c r="A493" s="1550" t="s">
        <v>1156</v>
      </c>
      <c r="B493" s="2029" t="s">
        <v>4071</v>
      </c>
      <c r="C493" s="2030" t="s">
        <v>3336</v>
      </c>
      <c r="D493" s="2029" t="s">
        <v>2210</v>
      </c>
      <c r="E493" s="2031">
        <v>475</v>
      </c>
      <c r="F493" s="2032">
        <v>29</v>
      </c>
      <c r="G493" s="1833">
        <f>E493*F493</f>
        <v>13775</v>
      </c>
      <c r="H493" s="1831">
        <f>E493*F493/1000000</f>
        <v>1.3775000000000001E-2</v>
      </c>
      <c r="I493" s="1837"/>
      <c r="J493" s="2104"/>
      <c r="K493" s="2104">
        <f>H493</f>
        <v>1.3775000000000001E-2</v>
      </c>
      <c r="L493" s="2105"/>
      <c r="M493" s="1832">
        <f>SUM(I493:L493)</f>
        <v>1.3775000000000001E-2</v>
      </c>
      <c r="N493" s="2030"/>
      <c r="O493" s="2030">
        <v>44641</v>
      </c>
      <c r="P493" s="2030"/>
      <c r="Q493" s="2030"/>
      <c r="R493" s="2029" t="s">
        <v>1144</v>
      </c>
      <c r="S493" s="2029">
        <v>72</v>
      </c>
      <c r="T493" s="2029" t="s">
        <v>3460</v>
      </c>
      <c r="U493" s="2024">
        <v>0.42</v>
      </c>
      <c r="V493" s="1952" t="s">
        <v>4092</v>
      </c>
      <c r="W493" s="2029" t="s">
        <v>1094</v>
      </c>
      <c r="X493" s="2028">
        <v>100</v>
      </c>
      <c r="Y493" s="2029">
        <v>0</v>
      </c>
      <c r="Z493" s="2029" t="s">
        <v>3461</v>
      </c>
      <c r="AA493" s="2029" t="s">
        <v>1136</v>
      </c>
      <c r="AB493" s="2027">
        <v>1604</v>
      </c>
      <c r="AC493" s="2029" t="s">
        <v>1096</v>
      </c>
      <c r="AD493" s="2029" t="s">
        <v>1113</v>
      </c>
      <c r="AE493" s="2029"/>
      <c r="AF493" s="2029" t="s">
        <v>1110</v>
      </c>
      <c r="AG493" s="2029" t="s">
        <v>2235</v>
      </c>
      <c r="AH493" s="1951"/>
      <c r="AI493" s="2047" t="str">
        <f>T493</f>
        <v>30390371C</v>
      </c>
      <c r="AJ493" s="2076" cm="1">
        <f t="array" ref="AJ493">SUM(MID(0&amp;AI493,LARGE(INDEX(ISNUMBER(--MID(AI493,ROW($1:$127),1))*ROW($1:$127),),ROW($1:$127))+1,1)*10^ROW($1:$127)/10)</f>
        <v>30390371</v>
      </c>
      <c r="AK493" s="1953" t="str">
        <f>VLOOKUP($AJ493,'Item Master Data'!$A:$F,3,FALSE)</f>
        <v>Q.PEAK DUO XL G10 BFG</v>
      </c>
      <c r="AL493" s="1494">
        <f>VLOOKUP($AJ493,'Item Master Data'!$A:$F,6,FALSE)</f>
        <v>475</v>
      </c>
      <c r="AM493" s="1494">
        <f>F493/AN493</f>
        <v>1</v>
      </c>
      <c r="AN493" s="1494">
        <f>VLOOKUP(AJ493,'Item Master Data'!$A:$G,7,FALSE)</f>
        <v>29</v>
      </c>
      <c r="AO493" s="1494">
        <f>E493-AL493</f>
        <v>0</v>
      </c>
    </row>
    <row r="494" spans="1:41" s="1494" customFormat="1" ht="15" customHeight="1">
      <c r="A494" s="1550" t="s">
        <v>1156</v>
      </c>
      <c r="B494" s="2029" t="s">
        <v>4071</v>
      </c>
      <c r="C494" s="2030" t="s">
        <v>3336</v>
      </c>
      <c r="D494" s="2029" t="s">
        <v>2210</v>
      </c>
      <c r="E494" s="2031">
        <v>475</v>
      </c>
      <c r="F494" s="2032">
        <v>580</v>
      </c>
      <c r="G494" s="1833">
        <f>E494*F494</f>
        <v>275500</v>
      </c>
      <c r="H494" s="1831">
        <f>E494*F494/1000000</f>
        <v>0.27550000000000002</v>
      </c>
      <c r="I494" s="1837">
        <f>H494</f>
        <v>0.27550000000000002</v>
      </c>
      <c r="J494" s="1818"/>
      <c r="K494" s="2104"/>
      <c r="L494" s="2105"/>
      <c r="M494" s="1832">
        <f>SUM(I494:L494)</f>
        <v>0.27550000000000002</v>
      </c>
      <c r="N494" s="2030">
        <v>44652</v>
      </c>
      <c r="O494" s="2030">
        <v>44641</v>
      </c>
      <c r="P494" s="2030">
        <v>44649</v>
      </c>
      <c r="Q494" s="2030">
        <v>44652</v>
      </c>
      <c r="R494" s="2029" t="s">
        <v>1144</v>
      </c>
      <c r="S494" s="2029">
        <v>72</v>
      </c>
      <c r="T494" s="2029" t="s">
        <v>3460</v>
      </c>
      <c r="U494" s="2024">
        <v>0.42</v>
      </c>
      <c r="V494" s="1952" t="s">
        <v>1095</v>
      </c>
      <c r="W494" s="2029" t="s">
        <v>1094</v>
      </c>
      <c r="X494" s="2028">
        <v>100</v>
      </c>
      <c r="Y494" s="2029">
        <v>0</v>
      </c>
      <c r="Z494" s="2029" t="s">
        <v>3461</v>
      </c>
      <c r="AA494" s="2029" t="s">
        <v>1136</v>
      </c>
      <c r="AB494" s="2027">
        <v>1604</v>
      </c>
      <c r="AC494" s="2029" t="s">
        <v>1096</v>
      </c>
      <c r="AD494" s="2029" t="s">
        <v>1187</v>
      </c>
      <c r="AE494" s="2029"/>
      <c r="AF494" s="2029" t="s">
        <v>1110</v>
      </c>
      <c r="AG494" s="2029" t="s">
        <v>2235</v>
      </c>
      <c r="AH494" s="1951"/>
      <c r="AI494" s="2047" t="str">
        <f>T494</f>
        <v>30390371C</v>
      </c>
      <c r="AJ494" s="2076" cm="1">
        <f t="array" ref="AJ494">SUM(MID(0&amp;AI494,LARGE(INDEX(ISNUMBER(--MID(AI494,ROW($1:$127),1))*ROW($1:$127),),ROW($1:$127))+1,1)*10^ROW($1:$127)/10)</f>
        <v>30390371</v>
      </c>
      <c r="AK494" s="1953" t="str">
        <f>VLOOKUP($AJ494,'Item Master Data'!$A:$F,3,FALSE)</f>
        <v>Q.PEAK DUO XL G10 BFG</v>
      </c>
      <c r="AL494" s="1494">
        <f>VLOOKUP($AJ494,'Item Master Data'!$A:$F,6,FALSE)</f>
        <v>475</v>
      </c>
      <c r="AM494" s="1494">
        <f>F494/AN494</f>
        <v>20</v>
      </c>
      <c r="AN494" s="1494">
        <f>VLOOKUP(AJ494,'Item Master Data'!$A:$G,7,FALSE)</f>
        <v>29</v>
      </c>
      <c r="AO494" s="1494">
        <f>E494-AL494</f>
        <v>0</v>
      </c>
    </row>
    <row r="495" spans="1:41" s="1494" customFormat="1" ht="15" customHeight="1">
      <c r="A495" s="1550" t="s">
        <v>1156</v>
      </c>
      <c r="B495" s="2029" t="s">
        <v>4071</v>
      </c>
      <c r="C495" s="2030" t="s">
        <v>3336</v>
      </c>
      <c r="D495" s="2029" t="s">
        <v>2210</v>
      </c>
      <c r="E495" s="2031">
        <v>475</v>
      </c>
      <c r="F495" s="2032">
        <v>1160</v>
      </c>
      <c r="G495" s="1833">
        <f>E495*F495</f>
        <v>551000</v>
      </c>
      <c r="H495" s="1831">
        <f>E495*F495/1000000</f>
        <v>0.55100000000000005</v>
      </c>
      <c r="I495" s="1837">
        <f>H495</f>
        <v>0.55100000000000005</v>
      </c>
      <c r="J495" s="1818"/>
      <c r="K495" s="2104"/>
      <c r="L495" s="2105"/>
      <c r="M495" s="1832">
        <f>SUM(I495:L495)</f>
        <v>0.55100000000000005</v>
      </c>
      <c r="N495" s="2030">
        <v>44652</v>
      </c>
      <c r="O495" s="2030">
        <v>44641</v>
      </c>
      <c r="P495" s="2030">
        <v>44649</v>
      </c>
      <c r="Q495" s="2030">
        <v>44652</v>
      </c>
      <c r="R495" s="2029" t="s">
        <v>1144</v>
      </c>
      <c r="S495" s="2029">
        <v>72</v>
      </c>
      <c r="T495" s="2029" t="s">
        <v>3187</v>
      </c>
      <c r="U495" s="2024">
        <v>0.42</v>
      </c>
      <c r="V495" s="1952" t="s">
        <v>1095</v>
      </c>
      <c r="W495" s="2029" t="s">
        <v>1094</v>
      </c>
      <c r="X495" s="2028">
        <v>100</v>
      </c>
      <c r="Y495" s="2029">
        <v>0</v>
      </c>
      <c r="Z495" s="2029" t="s">
        <v>3461</v>
      </c>
      <c r="AA495" s="2029" t="s">
        <v>1136</v>
      </c>
      <c r="AB495" s="2027">
        <v>1604</v>
      </c>
      <c r="AC495" s="2029" t="s">
        <v>1096</v>
      </c>
      <c r="AD495" s="2029" t="s">
        <v>1187</v>
      </c>
      <c r="AE495" s="2029"/>
      <c r="AF495" s="2029" t="s">
        <v>1110</v>
      </c>
      <c r="AG495" s="2029" t="s">
        <v>2235</v>
      </c>
      <c r="AH495" s="1951"/>
      <c r="AI495" s="2047" t="str">
        <f>T495</f>
        <v>30397571C</v>
      </c>
      <c r="AJ495" s="2076" cm="1">
        <f t="array" ref="AJ495">SUM(MID(0&amp;AI495,LARGE(INDEX(ISNUMBER(--MID(AI495,ROW($1:$127),1))*ROW($1:$127),),ROW($1:$127))+1,1)*10^ROW($1:$127)/10)</f>
        <v>30397571</v>
      </c>
      <c r="AK495" s="1953" t="str">
        <f>VLOOKUP($AJ495,'Item Master Data'!$A:$F,3,FALSE)</f>
        <v>Q.PEAK DUO XL G10 BFG</v>
      </c>
      <c r="AL495" s="1494">
        <f>VLOOKUP($AJ495,'Item Master Data'!$A:$F,6,FALSE)</f>
        <v>475</v>
      </c>
      <c r="AM495" s="1494">
        <f>F495/AN495</f>
        <v>40</v>
      </c>
      <c r="AN495" s="1494">
        <f>VLOOKUP(AJ495,'Item Master Data'!$A:$G,7,FALSE)</f>
        <v>29</v>
      </c>
      <c r="AO495" s="1494">
        <f>E495-AL495</f>
        <v>0</v>
      </c>
    </row>
    <row r="496" spans="1:41" s="1494" customFormat="1" ht="15" customHeight="1">
      <c r="A496" s="1550" t="s">
        <v>1156</v>
      </c>
      <c r="B496" s="2200" t="s">
        <v>3337</v>
      </c>
      <c r="C496" s="2030" t="s">
        <v>1192</v>
      </c>
      <c r="D496" s="2029" t="s">
        <v>2527</v>
      </c>
      <c r="E496" s="2031">
        <v>395</v>
      </c>
      <c r="F496" s="2032">
        <v>624</v>
      </c>
      <c r="G496" s="1833">
        <f>E496*F496</f>
        <v>246480</v>
      </c>
      <c r="H496" s="1831">
        <f>E496*F496/1000000</f>
        <v>0.24648</v>
      </c>
      <c r="I496" s="1837">
        <f>H496</f>
        <v>0.24648</v>
      </c>
      <c r="J496" s="2104"/>
      <c r="K496" s="2104"/>
      <c r="L496" s="2105"/>
      <c r="M496" s="1832">
        <f>SUM(I496:L496)</f>
        <v>0.24648</v>
      </c>
      <c r="N496" s="2030">
        <v>44656</v>
      </c>
      <c r="O496" s="2030">
        <v>44623</v>
      </c>
      <c r="P496" s="2030">
        <v>44655</v>
      </c>
      <c r="Q496" s="2030">
        <v>44656</v>
      </c>
      <c r="R496" s="2029" t="s">
        <v>267</v>
      </c>
      <c r="S496" s="2029">
        <v>60</v>
      </c>
      <c r="T496" s="2029" t="s">
        <v>2528</v>
      </c>
      <c r="U496" s="2024">
        <v>0.44</v>
      </c>
      <c r="V496" s="1952"/>
      <c r="W496" s="2245" t="s">
        <v>1094</v>
      </c>
      <c r="X496" s="2246"/>
      <c r="Y496" s="2245">
        <v>75</v>
      </c>
      <c r="Z496" s="2245" t="s">
        <v>2260</v>
      </c>
      <c r="AA496" s="2245" t="s">
        <v>1099</v>
      </c>
      <c r="AB496" s="2247" t="s">
        <v>2261</v>
      </c>
      <c r="AC496" s="2245" t="s">
        <v>1096</v>
      </c>
      <c r="AD496" s="2245" t="s">
        <v>1099</v>
      </c>
      <c r="AE496" s="2029"/>
      <c r="AF496" s="2029" t="s">
        <v>1110</v>
      </c>
      <c r="AG496" s="2029" t="s">
        <v>1087</v>
      </c>
      <c r="AH496" s="1951"/>
      <c r="AI496" s="2047" t="str">
        <f>T496</f>
        <v>30390255F</v>
      </c>
      <c r="AJ496" s="2076" cm="1">
        <f t="array" ref="AJ496">SUM(MID(0&amp;AI496,LARGE(INDEX(ISNUMBER(--MID(AI496,ROW($1:$127),1))*ROW($1:$127),),ROW($1:$127))+1,1)*10^ROW($1:$127)/10)</f>
        <v>30390255</v>
      </c>
      <c r="AK496" s="1953" t="str">
        <f>VLOOKUP($AJ496,'Item Master Data'!$A:$F,3,FALSE)</f>
        <v>T395H</v>
      </c>
      <c r="AL496" s="1494">
        <f>VLOOKUP($AJ496,'Item Master Data'!$A:$F,6,FALSE)</f>
        <v>395</v>
      </c>
      <c r="AM496" s="1494">
        <f>F496/AN496</f>
        <v>24</v>
      </c>
      <c r="AN496" s="1494">
        <f>VLOOKUP(AJ496,'Item Master Data'!$A:$G,7,FALSE)</f>
        <v>26</v>
      </c>
      <c r="AO496" s="1494">
        <f>E496-AL496</f>
        <v>0</v>
      </c>
    </row>
    <row r="497" spans="1:41" s="1494" customFormat="1" ht="15" customHeight="1">
      <c r="A497" s="1550" t="s">
        <v>1156</v>
      </c>
      <c r="B497" s="2200" t="s">
        <v>4072</v>
      </c>
      <c r="C497" s="2030" t="s">
        <v>1192</v>
      </c>
      <c r="D497" s="2029" t="s">
        <v>2527</v>
      </c>
      <c r="E497" s="2031">
        <v>395</v>
      </c>
      <c r="F497" s="2032">
        <v>624</v>
      </c>
      <c r="G497" s="1833">
        <f>E497*F497</f>
        <v>246480</v>
      </c>
      <c r="H497" s="1831">
        <f>E497*F497/1000000</f>
        <v>0.24648</v>
      </c>
      <c r="I497" s="1837"/>
      <c r="J497" s="1818">
        <f>H497</f>
        <v>0.24648</v>
      </c>
      <c r="K497" s="2104"/>
      <c r="L497" s="2105"/>
      <c r="M497" s="1832">
        <f>SUM(I497:L497)</f>
        <v>0.24648</v>
      </c>
      <c r="N497" s="2030"/>
      <c r="O497" s="2030">
        <v>44663</v>
      </c>
      <c r="P497" s="2030">
        <v>44671</v>
      </c>
      <c r="Q497" s="2030">
        <v>44672</v>
      </c>
      <c r="R497" s="2029" t="s">
        <v>267</v>
      </c>
      <c r="S497" s="2029">
        <v>60</v>
      </c>
      <c r="T497" s="2029" t="s">
        <v>2528</v>
      </c>
      <c r="U497" s="2024">
        <v>0.48</v>
      </c>
      <c r="V497" s="1952"/>
      <c r="W497" s="2029" t="s">
        <v>1094</v>
      </c>
      <c r="X497" s="2028"/>
      <c r="Y497" s="2029">
        <v>75</v>
      </c>
      <c r="Z497" s="2029" t="s">
        <v>2260</v>
      </c>
      <c r="AA497" s="2029" t="s">
        <v>1099</v>
      </c>
      <c r="AB497" s="2027" t="s">
        <v>2261</v>
      </c>
      <c r="AC497" s="2029" t="s">
        <v>1096</v>
      </c>
      <c r="AD497" s="2029" t="s">
        <v>1099</v>
      </c>
      <c r="AE497" s="2029"/>
      <c r="AF497" s="2029" t="s">
        <v>1110</v>
      </c>
      <c r="AG497" s="2029" t="s">
        <v>1087</v>
      </c>
      <c r="AH497" s="1951"/>
      <c r="AI497" s="2047" t="str">
        <f>T497</f>
        <v>30390255F</v>
      </c>
      <c r="AJ497" s="2076" cm="1">
        <f t="array" ref="AJ497">SUM(MID(0&amp;AI497,LARGE(INDEX(ISNUMBER(--MID(AI497,ROW($1:$127),1))*ROW($1:$127),),ROW($1:$127))+1,1)*10^ROW($1:$127)/10)</f>
        <v>30390255</v>
      </c>
      <c r="AK497" s="1953" t="str">
        <f>VLOOKUP($AJ497,'Item Master Data'!$A:$F,3,FALSE)</f>
        <v>T395H</v>
      </c>
      <c r="AL497" s="1494">
        <f>VLOOKUP($AJ497,'Item Master Data'!$A:$F,6,FALSE)</f>
        <v>395</v>
      </c>
      <c r="AM497" s="1494">
        <f>F497/AN497</f>
        <v>24</v>
      </c>
      <c r="AN497" s="1494">
        <f>VLOOKUP(AJ497,'Item Master Data'!$A:$G,7,FALSE)</f>
        <v>26</v>
      </c>
      <c r="AO497" s="1494">
        <f>E497-AL497</f>
        <v>0</v>
      </c>
    </row>
    <row r="498" spans="1:41" s="1494" customFormat="1" ht="15" customHeight="1">
      <c r="A498" s="1550" t="s">
        <v>1156</v>
      </c>
      <c r="B498" s="2200" t="s">
        <v>4265</v>
      </c>
      <c r="C498" s="2030" t="s">
        <v>1192</v>
      </c>
      <c r="D498" s="2029" t="s">
        <v>2527</v>
      </c>
      <c r="E498" s="2031">
        <v>395</v>
      </c>
      <c r="F498" s="2032">
        <v>624</v>
      </c>
      <c r="G498" s="1833">
        <f>E498*F498</f>
        <v>246480</v>
      </c>
      <c r="H498" s="1831">
        <f>E498*F498/1000000</f>
        <v>0.24648</v>
      </c>
      <c r="I498" s="1837"/>
      <c r="J498" s="1818">
        <f>H498</f>
        <v>0.24648</v>
      </c>
      <c r="K498" s="2104"/>
      <c r="L498" s="2105"/>
      <c r="M498" s="1832">
        <f>SUM(I498:L498)</f>
        <v>0.24648</v>
      </c>
      <c r="N498" s="2030"/>
      <c r="O498" s="2030">
        <v>44663</v>
      </c>
      <c r="P498" s="2030">
        <v>44671</v>
      </c>
      <c r="Q498" s="2030">
        <v>44676</v>
      </c>
      <c r="R498" s="2029" t="s">
        <v>267</v>
      </c>
      <c r="S498" s="2029">
        <v>60</v>
      </c>
      <c r="T498" s="2029" t="s">
        <v>4266</v>
      </c>
      <c r="U498" s="2024">
        <v>0.48</v>
      </c>
      <c r="V498" s="1952"/>
      <c r="W498" s="2245" t="s">
        <v>1094</v>
      </c>
      <c r="X498" s="2246"/>
      <c r="Y498" s="2245">
        <v>75</v>
      </c>
      <c r="Z498" s="2245" t="s">
        <v>2310</v>
      </c>
      <c r="AA498" s="2245" t="s">
        <v>1175</v>
      </c>
      <c r="AB498" s="2247">
        <v>21075</v>
      </c>
      <c r="AC498" s="2245" t="s">
        <v>1096</v>
      </c>
      <c r="AD498" s="2245" t="s">
        <v>1099</v>
      </c>
      <c r="AE498" s="2029"/>
      <c r="AF498" s="2029" t="s">
        <v>1110</v>
      </c>
      <c r="AG498" s="2029" t="s">
        <v>1087</v>
      </c>
      <c r="AH498" s="1951"/>
      <c r="AI498" s="2047" t="str">
        <f>T498</f>
        <v>30390255H</v>
      </c>
      <c r="AJ498" s="2076" cm="1">
        <f t="array" ref="AJ498">SUM(MID(0&amp;AI498,LARGE(INDEX(ISNUMBER(--MID(AI498,ROW($1:$127),1))*ROW($1:$127),),ROW($1:$127))+1,1)*10^ROW($1:$127)/10)</f>
        <v>30390255</v>
      </c>
      <c r="AK498" s="1953" t="str">
        <f>VLOOKUP($AJ498,'Item Master Data'!$A:$F,3,FALSE)</f>
        <v>T395H</v>
      </c>
      <c r="AL498" s="1494">
        <f>VLOOKUP($AJ498,'Item Master Data'!$A:$F,6,FALSE)</f>
        <v>395</v>
      </c>
      <c r="AM498" s="1494">
        <f>F498/AN498</f>
        <v>24</v>
      </c>
      <c r="AN498" s="1494">
        <f>VLOOKUP(AJ498,'Item Master Data'!$A:$G,7,FALSE)</f>
        <v>26</v>
      </c>
      <c r="AO498" s="1494">
        <f>E498-AL498</f>
        <v>0</v>
      </c>
    </row>
    <row r="499" spans="1:41" s="1494" customFormat="1" ht="15" customHeight="1">
      <c r="A499" s="1550" t="s">
        <v>1156</v>
      </c>
      <c r="B499" s="2200" t="s">
        <v>4265</v>
      </c>
      <c r="C499" s="2030" t="s">
        <v>1192</v>
      </c>
      <c r="D499" s="2029" t="s">
        <v>2527</v>
      </c>
      <c r="E499" s="2031">
        <v>395</v>
      </c>
      <c r="F499" s="2032">
        <v>624</v>
      </c>
      <c r="G499" s="1833">
        <f>E499*F499</f>
        <v>246480</v>
      </c>
      <c r="H499" s="1831">
        <f>E499*F499/1000000</f>
        <v>0.24648</v>
      </c>
      <c r="I499" s="1837"/>
      <c r="J499" s="1818">
        <f>H499</f>
        <v>0.24648</v>
      </c>
      <c r="K499" s="2104"/>
      <c r="L499" s="2105"/>
      <c r="M499" s="1832">
        <f>SUM(I499:L499)</f>
        <v>0.24648</v>
      </c>
      <c r="N499" s="2030"/>
      <c r="O499" s="2030">
        <v>44663</v>
      </c>
      <c r="P499" s="2030">
        <v>44672</v>
      </c>
      <c r="Q499" s="2030">
        <v>44677</v>
      </c>
      <c r="R499" s="2029" t="s">
        <v>267</v>
      </c>
      <c r="S499" s="2029">
        <v>60</v>
      </c>
      <c r="T499" s="2029" t="s">
        <v>4266</v>
      </c>
      <c r="U499" s="2024">
        <v>0.48</v>
      </c>
      <c r="V499" s="1952"/>
      <c r="W499" s="2245" t="s">
        <v>1094</v>
      </c>
      <c r="X499" s="2246"/>
      <c r="Y499" s="2245">
        <v>75</v>
      </c>
      <c r="Z499" s="2245" t="s">
        <v>2310</v>
      </c>
      <c r="AA499" s="2245" t="s">
        <v>1175</v>
      </c>
      <c r="AB499" s="2247">
        <v>21075</v>
      </c>
      <c r="AC499" s="2245" t="s">
        <v>1096</v>
      </c>
      <c r="AD499" s="2245" t="s">
        <v>1099</v>
      </c>
      <c r="AE499" s="2029"/>
      <c r="AF499" s="2029" t="s">
        <v>1110</v>
      </c>
      <c r="AG499" s="2029" t="s">
        <v>1087</v>
      </c>
      <c r="AH499" s="1951"/>
      <c r="AI499" s="2047" t="str">
        <f>T499</f>
        <v>30390255H</v>
      </c>
      <c r="AJ499" s="2076" cm="1">
        <f t="array" ref="AJ499">SUM(MID(0&amp;AI499,LARGE(INDEX(ISNUMBER(--MID(AI499,ROW($1:$127),1))*ROW($1:$127),),ROW($1:$127))+1,1)*10^ROW($1:$127)/10)</f>
        <v>30390255</v>
      </c>
      <c r="AK499" s="1953" t="str">
        <f>VLOOKUP($AJ499,'Item Master Data'!$A:$F,3,FALSE)</f>
        <v>T395H</v>
      </c>
      <c r="AL499" s="1494">
        <f>VLOOKUP($AJ499,'Item Master Data'!$A:$F,6,FALSE)</f>
        <v>395</v>
      </c>
      <c r="AM499" s="1494">
        <f>F499/AN499</f>
        <v>24</v>
      </c>
      <c r="AN499" s="1494">
        <f>VLOOKUP(AJ499,'Item Master Data'!$A:$G,7,FALSE)</f>
        <v>26</v>
      </c>
      <c r="AO499" s="1494">
        <f>E499-AL499</f>
        <v>0</v>
      </c>
    </row>
    <row r="500" spans="1:41" s="1494" customFormat="1" ht="15" customHeight="1">
      <c r="A500" s="1550" t="s">
        <v>1156</v>
      </c>
      <c r="B500" s="2029" t="s">
        <v>3338</v>
      </c>
      <c r="C500" s="2030" t="s">
        <v>1192</v>
      </c>
      <c r="D500" s="2029" t="s">
        <v>2256</v>
      </c>
      <c r="E500" s="2031">
        <v>400</v>
      </c>
      <c r="F500" s="2032">
        <v>624</v>
      </c>
      <c r="G500" s="1833">
        <f>E500*F500</f>
        <v>249600</v>
      </c>
      <c r="H500" s="1831">
        <f>E500*F500/1000000</f>
        <v>0.24959999999999999</v>
      </c>
      <c r="I500" s="1837">
        <f>H500</f>
        <v>0.24959999999999999</v>
      </c>
      <c r="J500" s="2104"/>
      <c r="K500" s="2104"/>
      <c r="L500" s="2105"/>
      <c r="M500" s="1832">
        <f>SUM(I500:L500)</f>
        <v>0.24959999999999999</v>
      </c>
      <c r="N500" s="2030"/>
      <c r="O500" s="2030">
        <v>44596</v>
      </c>
      <c r="P500" s="2030">
        <v>44652</v>
      </c>
      <c r="Q500" s="2030">
        <v>44657</v>
      </c>
      <c r="R500" s="2029" t="s">
        <v>267</v>
      </c>
      <c r="S500" s="2029">
        <v>60</v>
      </c>
      <c r="T500" s="2029" t="s">
        <v>3416</v>
      </c>
      <c r="U500" s="2024">
        <v>0.48</v>
      </c>
      <c r="V500" s="1952"/>
      <c r="W500" s="2029" t="s">
        <v>1094</v>
      </c>
      <c r="X500" s="2028"/>
      <c r="Y500" s="2029">
        <v>75</v>
      </c>
      <c r="Z500" s="2029" t="s">
        <v>2310</v>
      </c>
      <c r="AA500" s="2029" t="s">
        <v>1175</v>
      </c>
      <c r="AB500" s="2027">
        <v>21075</v>
      </c>
      <c r="AC500" s="2029" t="s">
        <v>1096</v>
      </c>
      <c r="AD500" s="2029" t="s">
        <v>3186</v>
      </c>
      <c r="AE500" s="2029"/>
      <c r="AF500" s="2029" t="s">
        <v>1110</v>
      </c>
      <c r="AG500" s="2029" t="s">
        <v>1087</v>
      </c>
      <c r="AH500" s="1951"/>
      <c r="AI500" s="2047" t="str">
        <f>T500</f>
        <v>30390256H</v>
      </c>
      <c r="AJ500" s="2076" cm="1">
        <f t="array" ref="AJ500">SUM(MID(0&amp;AI500,LARGE(INDEX(ISNUMBER(--MID(AI500,ROW($1:$127),1))*ROW($1:$127),),ROW($1:$127))+1,1)*10^ROW($1:$127)/10)</f>
        <v>30390256</v>
      </c>
      <c r="AK500" s="1953" t="str">
        <f>VLOOKUP($AJ500,'Item Master Data'!$A:$F,3,FALSE)</f>
        <v>T400H</v>
      </c>
      <c r="AL500" s="1494">
        <f>VLOOKUP($AJ500,'Item Master Data'!$A:$F,6,FALSE)</f>
        <v>400</v>
      </c>
      <c r="AM500" s="1494">
        <f>F500/AN500</f>
        <v>24</v>
      </c>
      <c r="AN500" s="1494">
        <f>VLOOKUP(AJ500,'Item Master Data'!$A:$G,7,FALSE)</f>
        <v>26</v>
      </c>
      <c r="AO500" s="1494">
        <f>E500-AL500</f>
        <v>0</v>
      </c>
    </row>
    <row r="501" spans="1:41" s="1494" customFormat="1" ht="15" customHeight="1">
      <c r="A501" s="1550" t="s">
        <v>1156</v>
      </c>
      <c r="B501" s="2029" t="s">
        <v>3338</v>
      </c>
      <c r="C501" s="2030" t="s">
        <v>1192</v>
      </c>
      <c r="D501" s="2029" t="s">
        <v>2256</v>
      </c>
      <c r="E501" s="2031">
        <v>400</v>
      </c>
      <c r="F501" s="2032">
        <v>624</v>
      </c>
      <c r="G501" s="1833">
        <f>E501*F501</f>
        <v>249600</v>
      </c>
      <c r="H501" s="1831">
        <f>E501*F501/1000000</f>
        <v>0.24959999999999999</v>
      </c>
      <c r="I501" s="1837">
        <f>H501</f>
        <v>0.24959999999999999</v>
      </c>
      <c r="J501" s="2104"/>
      <c r="K501" s="2104"/>
      <c r="L501" s="2105"/>
      <c r="M501" s="1832">
        <f>SUM(I501:L501)</f>
        <v>0.24959999999999999</v>
      </c>
      <c r="N501" s="2030"/>
      <c r="O501" s="2030">
        <v>44596</v>
      </c>
      <c r="P501" s="2030">
        <v>44652</v>
      </c>
      <c r="Q501" s="2030">
        <v>44657</v>
      </c>
      <c r="R501" s="2029" t="s">
        <v>267</v>
      </c>
      <c r="S501" s="2029">
        <v>60</v>
      </c>
      <c r="T501" s="2029" t="s">
        <v>3416</v>
      </c>
      <c r="U501" s="2024">
        <v>0.48</v>
      </c>
      <c r="V501" s="1952"/>
      <c r="W501" s="2029" t="s">
        <v>1094</v>
      </c>
      <c r="X501" s="2028"/>
      <c r="Y501" s="2029">
        <v>75</v>
      </c>
      <c r="Z501" s="2029" t="s">
        <v>2310</v>
      </c>
      <c r="AA501" s="2029" t="s">
        <v>1175</v>
      </c>
      <c r="AB501" s="2027">
        <v>21075</v>
      </c>
      <c r="AC501" s="2029" t="s">
        <v>1096</v>
      </c>
      <c r="AD501" s="2029" t="s">
        <v>3186</v>
      </c>
      <c r="AE501" s="2029"/>
      <c r="AF501" s="2029" t="s">
        <v>1110</v>
      </c>
      <c r="AG501" s="2029" t="s">
        <v>1087</v>
      </c>
      <c r="AH501" s="1951"/>
      <c r="AI501" s="2047" t="str">
        <f>T501</f>
        <v>30390256H</v>
      </c>
      <c r="AJ501" s="2076" cm="1">
        <f t="array" ref="AJ501">SUM(MID(0&amp;AI501,LARGE(INDEX(ISNUMBER(--MID(AI501,ROW($1:$127),1))*ROW($1:$127),),ROW($1:$127))+1,1)*10^ROW($1:$127)/10)</f>
        <v>30390256</v>
      </c>
      <c r="AK501" s="1953" t="str">
        <f>VLOOKUP($AJ501,'Item Master Data'!$A:$F,3,FALSE)</f>
        <v>T400H</v>
      </c>
      <c r="AL501" s="1494">
        <f>VLOOKUP($AJ501,'Item Master Data'!$A:$F,6,FALSE)</f>
        <v>400</v>
      </c>
      <c r="AM501" s="1494">
        <f>F501/AN501</f>
        <v>24</v>
      </c>
      <c r="AN501" s="1494">
        <f>VLOOKUP(AJ501,'Item Master Data'!$A:$G,7,FALSE)</f>
        <v>26</v>
      </c>
      <c r="AO501" s="1494">
        <f>E501-AL501</f>
        <v>0</v>
      </c>
    </row>
    <row r="502" spans="1:41" s="1494" customFormat="1" ht="15" customHeight="1">
      <c r="A502" s="1550" t="s">
        <v>1156</v>
      </c>
      <c r="B502" s="2029" t="s">
        <v>3338</v>
      </c>
      <c r="C502" s="2030" t="s">
        <v>1192</v>
      </c>
      <c r="D502" s="2029" t="s">
        <v>2256</v>
      </c>
      <c r="E502" s="2031">
        <v>400</v>
      </c>
      <c r="F502" s="2032">
        <v>624</v>
      </c>
      <c r="G502" s="1833">
        <f>E502*F502</f>
        <v>249600</v>
      </c>
      <c r="H502" s="1831">
        <f>E502*F502/1000000</f>
        <v>0.24959999999999999</v>
      </c>
      <c r="I502" s="1837">
        <f>H502</f>
        <v>0.24959999999999999</v>
      </c>
      <c r="J502" s="2104"/>
      <c r="K502" s="2104"/>
      <c r="L502" s="2105"/>
      <c r="M502" s="1832">
        <f>SUM(I502:L502)</f>
        <v>0.24959999999999999</v>
      </c>
      <c r="N502" s="2030"/>
      <c r="O502" s="2030">
        <v>44596</v>
      </c>
      <c r="P502" s="2030">
        <v>44652</v>
      </c>
      <c r="Q502" s="2030">
        <v>44658</v>
      </c>
      <c r="R502" s="2029" t="s">
        <v>267</v>
      </c>
      <c r="S502" s="2029">
        <v>60</v>
      </c>
      <c r="T502" s="2029" t="s">
        <v>3416</v>
      </c>
      <c r="U502" s="2024">
        <v>0.48</v>
      </c>
      <c r="V502" s="1952"/>
      <c r="W502" s="2029" t="s">
        <v>1094</v>
      </c>
      <c r="X502" s="2028"/>
      <c r="Y502" s="2029">
        <v>75</v>
      </c>
      <c r="Z502" s="2029" t="s">
        <v>2310</v>
      </c>
      <c r="AA502" s="2029" t="s">
        <v>1175</v>
      </c>
      <c r="AB502" s="2027">
        <v>21075</v>
      </c>
      <c r="AC502" s="2029" t="s">
        <v>1096</v>
      </c>
      <c r="AD502" s="2029" t="s">
        <v>3186</v>
      </c>
      <c r="AE502" s="2029"/>
      <c r="AF502" s="2029" t="s">
        <v>1110</v>
      </c>
      <c r="AG502" s="2029" t="s">
        <v>1087</v>
      </c>
      <c r="AH502" s="1951"/>
      <c r="AI502" s="2047" t="str">
        <f>T502</f>
        <v>30390256H</v>
      </c>
      <c r="AJ502" s="2076" cm="1">
        <f t="array" ref="AJ502">SUM(MID(0&amp;AI502,LARGE(INDEX(ISNUMBER(--MID(AI502,ROW($1:$127),1))*ROW($1:$127),),ROW($1:$127))+1,1)*10^ROW($1:$127)/10)</f>
        <v>30390256</v>
      </c>
      <c r="AK502" s="1953" t="str">
        <f>VLOOKUP($AJ502,'Item Master Data'!$A:$F,3,FALSE)</f>
        <v>T400H</v>
      </c>
      <c r="AL502" s="1494">
        <f>VLOOKUP($AJ502,'Item Master Data'!$A:$F,6,FALSE)</f>
        <v>400</v>
      </c>
      <c r="AM502" s="1494">
        <f>F502/AN502</f>
        <v>24</v>
      </c>
      <c r="AN502" s="1494">
        <f>VLOOKUP(AJ502,'Item Master Data'!$A:$G,7,FALSE)</f>
        <v>26</v>
      </c>
      <c r="AO502" s="1494">
        <f>E502-AL502</f>
        <v>0</v>
      </c>
    </row>
    <row r="503" spans="1:41" s="1494" customFormat="1" ht="15" customHeight="1">
      <c r="A503" s="1550" t="s">
        <v>1156</v>
      </c>
      <c r="B503" s="2029" t="s">
        <v>3338</v>
      </c>
      <c r="C503" s="2030" t="s">
        <v>1192</v>
      </c>
      <c r="D503" s="2029" t="s">
        <v>2256</v>
      </c>
      <c r="E503" s="2031">
        <v>400</v>
      </c>
      <c r="F503" s="2032">
        <v>624</v>
      </c>
      <c r="G503" s="1833">
        <f>E503*F503</f>
        <v>249600</v>
      </c>
      <c r="H503" s="1831">
        <f>E503*F503/1000000</f>
        <v>0.24959999999999999</v>
      </c>
      <c r="I503" s="1837">
        <f>H503</f>
        <v>0.24959999999999999</v>
      </c>
      <c r="J503" s="2104"/>
      <c r="K503" s="2104"/>
      <c r="L503" s="2105"/>
      <c r="M503" s="1832">
        <f>SUM(I503:L503)</f>
        <v>0.24959999999999999</v>
      </c>
      <c r="N503" s="2030"/>
      <c r="O503" s="2030">
        <v>44596</v>
      </c>
      <c r="P503" s="2030">
        <v>44652</v>
      </c>
      <c r="Q503" s="2030">
        <v>44657</v>
      </c>
      <c r="R503" s="2029" t="s">
        <v>267</v>
      </c>
      <c r="S503" s="2029">
        <v>60</v>
      </c>
      <c r="T503" s="2029" t="s">
        <v>3416</v>
      </c>
      <c r="U503" s="2024">
        <v>0.48</v>
      </c>
      <c r="V503" s="1952"/>
      <c r="W503" s="2029" t="s">
        <v>1094</v>
      </c>
      <c r="X503" s="2028"/>
      <c r="Y503" s="2029">
        <v>75</v>
      </c>
      <c r="Z503" s="2029" t="s">
        <v>2310</v>
      </c>
      <c r="AA503" s="2029" t="s">
        <v>1175</v>
      </c>
      <c r="AB503" s="2027">
        <v>21075</v>
      </c>
      <c r="AC503" s="2029" t="s">
        <v>1096</v>
      </c>
      <c r="AD503" s="2029" t="s">
        <v>3186</v>
      </c>
      <c r="AE503" s="2029"/>
      <c r="AF503" s="2029" t="s">
        <v>1110</v>
      </c>
      <c r="AG503" s="2029" t="s">
        <v>1087</v>
      </c>
      <c r="AH503" s="1951"/>
      <c r="AI503" s="2047" t="str">
        <f>T503</f>
        <v>30390256H</v>
      </c>
      <c r="AJ503" s="2076" cm="1">
        <f t="array" ref="AJ503">SUM(MID(0&amp;AI503,LARGE(INDEX(ISNUMBER(--MID(AI503,ROW($1:$127),1))*ROW($1:$127),),ROW($1:$127))+1,1)*10^ROW($1:$127)/10)</f>
        <v>30390256</v>
      </c>
      <c r="AK503" s="1953" t="str">
        <f>VLOOKUP($AJ503,'Item Master Data'!$A:$F,3,FALSE)</f>
        <v>T400H</v>
      </c>
      <c r="AL503" s="1494">
        <f>VLOOKUP($AJ503,'Item Master Data'!$A:$F,6,FALSE)</f>
        <v>400</v>
      </c>
      <c r="AM503" s="1494">
        <f>F503/AN503</f>
        <v>24</v>
      </c>
      <c r="AN503" s="1494">
        <f>VLOOKUP(AJ503,'Item Master Data'!$A:$G,7,FALSE)</f>
        <v>26</v>
      </c>
      <c r="AO503" s="1494">
        <f>E503-AL503</f>
        <v>0</v>
      </c>
    </row>
    <row r="504" spans="1:41" s="1494" customFormat="1" ht="15" customHeight="1">
      <c r="A504" s="1550" t="s">
        <v>1156</v>
      </c>
      <c r="B504" s="2029" t="s">
        <v>3338</v>
      </c>
      <c r="C504" s="2030" t="s">
        <v>1192</v>
      </c>
      <c r="D504" s="2029" t="s">
        <v>2256</v>
      </c>
      <c r="E504" s="2031">
        <v>400</v>
      </c>
      <c r="F504" s="2032">
        <v>624</v>
      </c>
      <c r="G504" s="1833">
        <f>E504*F504</f>
        <v>249600</v>
      </c>
      <c r="H504" s="1831">
        <f>E504*F504/1000000</f>
        <v>0.24959999999999999</v>
      </c>
      <c r="I504" s="1837">
        <f>H504</f>
        <v>0.24959999999999999</v>
      </c>
      <c r="J504" s="2104"/>
      <c r="K504" s="2104"/>
      <c r="L504" s="2105"/>
      <c r="M504" s="1832">
        <f>SUM(I504:L504)</f>
        <v>0.24959999999999999</v>
      </c>
      <c r="N504" s="2030"/>
      <c r="O504" s="2030">
        <v>44596</v>
      </c>
      <c r="P504" s="2030">
        <v>44652</v>
      </c>
      <c r="Q504" s="2030">
        <v>44657</v>
      </c>
      <c r="R504" s="2029" t="s">
        <v>267</v>
      </c>
      <c r="S504" s="2029">
        <v>60</v>
      </c>
      <c r="T504" s="2029" t="s">
        <v>3416</v>
      </c>
      <c r="U504" s="2024">
        <v>0.48</v>
      </c>
      <c r="V504" s="1952"/>
      <c r="W504" s="2029" t="s">
        <v>1094</v>
      </c>
      <c r="X504" s="2028"/>
      <c r="Y504" s="2029">
        <v>75</v>
      </c>
      <c r="Z504" s="2029" t="s">
        <v>2310</v>
      </c>
      <c r="AA504" s="2029" t="s">
        <v>1175</v>
      </c>
      <c r="AB504" s="2027">
        <v>21075</v>
      </c>
      <c r="AC504" s="2029" t="s">
        <v>1096</v>
      </c>
      <c r="AD504" s="2029" t="s">
        <v>3186</v>
      </c>
      <c r="AE504" s="2029"/>
      <c r="AF504" s="2029" t="s">
        <v>1110</v>
      </c>
      <c r="AG504" s="2029" t="s">
        <v>1087</v>
      </c>
      <c r="AH504" s="1951"/>
      <c r="AI504" s="2047" t="str">
        <f>T504</f>
        <v>30390256H</v>
      </c>
      <c r="AJ504" s="2076" cm="1">
        <f t="array" ref="AJ504">SUM(MID(0&amp;AI504,LARGE(INDEX(ISNUMBER(--MID(AI504,ROW($1:$127),1))*ROW($1:$127),),ROW($1:$127))+1,1)*10^ROW($1:$127)/10)</f>
        <v>30390256</v>
      </c>
      <c r="AK504" s="1953" t="str">
        <f>VLOOKUP($AJ504,'Item Master Data'!$A:$F,3,FALSE)</f>
        <v>T400H</v>
      </c>
      <c r="AL504" s="1494">
        <f>VLOOKUP($AJ504,'Item Master Data'!$A:$F,6,FALSE)</f>
        <v>400</v>
      </c>
      <c r="AM504" s="1494">
        <f>F504/AN504</f>
        <v>24</v>
      </c>
      <c r="AN504" s="1494">
        <f>VLOOKUP(AJ504,'Item Master Data'!$A:$G,7,FALSE)</f>
        <v>26</v>
      </c>
      <c r="AO504" s="1494">
        <f>E504-AL504</f>
        <v>0</v>
      </c>
    </row>
    <row r="505" spans="1:41" s="1494" customFormat="1" ht="15" customHeight="1">
      <c r="A505" s="1550" t="s">
        <v>1156</v>
      </c>
      <c r="B505" s="2029" t="s">
        <v>3338</v>
      </c>
      <c r="C505" s="2030" t="s">
        <v>1192</v>
      </c>
      <c r="D505" s="2029" t="s">
        <v>2256</v>
      </c>
      <c r="E505" s="2031">
        <v>400</v>
      </c>
      <c r="F505" s="2032">
        <v>624</v>
      </c>
      <c r="G505" s="1833">
        <f>E505*F505</f>
        <v>249600</v>
      </c>
      <c r="H505" s="1831">
        <f>E505*F505/1000000</f>
        <v>0.24959999999999999</v>
      </c>
      <c r="I505" s="1837">
        <f>H505</f>
        <v>0.24959999999999999</v>
      </c>
      <c r="J505" s="2104"/>
      <c r="K505" s="2104"/>
      <c r="L505" s="2105"/>
      <c r="M505" s="1832">
        <f>SUM(I505:L505)</f>
        <v>0.24959999999999999</v>
      </c>
      <c r="N505" s="2030"/>
      <c r="O505" s="2030">
        <v>44596</v>
      </c>
      <c r="P505" s="2030">
        <v>44652</v>
      </c>
      <c r="Q505" s="2030">
        <v>44657</v>
      </c>
      <c r="R505" s="2029" t="s">
        <v>267</v>
      </c>
      <c r="S505" s="2029">
        <v>60</v>
      </c>
      <c r="T505" s="2029" t="s">
        <v>3416</v>
      </c>
      <c r="U505" s="2024">
        <v>0.48</v>
      </c>
      <c r="V505" s="1952"/>
      <c r="W505" s="2029" t="s">
        <v>1094</v>
      </c>
      <c r="X505" s="2028"/>
      <c r="Y505" s="2029">
        <v>75</v>
      </c>
      <c r="Z505" s="2029" t="s">
        <v>2310</v>
      </c>
      <c r="AA505" s="2029" t="s">
        <v>1175</v>
      </c>
      <c r="AB505" s="2027">
        <v>21075</v>
      </c>
      <c r="AC505" s="2029" t="s">
        <v>1096</v>
      </c>
      <c r="AD505" s="2029" t="s">
        <v>3186</v>
      </c>
      <c r="AE505" s="2029"/>
      <c r="AF505" s="2029" t="s">
        <v>1110</v>
      </c>
      <c r="AG505" s="2029" t="s">
        <v>1087</v>
      </c>
      <c r="AH505" s="1951"/>
      <c r="AI505" s="2047" t="str">
        <f>T505</f>
        <v>30390256H</v>
      </c>
      <c r="AJ505" s="2076" cm="1">
        <f t="array" ref="AJ505">SUM(MID(0&amp;AI505,LARGE(INDEX(ISNUMBER(--MID(AI505,ROW($1:$127),1))*ROW($1:$127),),ROW($1:$127))+1,1)*10^ROW($1:$127)/10)</f>
        <v>30390256</v>
      </c>
      <c r="AK505" s="1953" t="str">
        <f>VLOOKUP($AJ505,'Item Master Data'!$A:$F,3,FALSE)</f>
        <v>T400H</v>
      </c>
      <c r="AL505" s="1494">
        <f>VLOOKUP($AJ505,'Item Master Data'!$A:$F,6,FALSE)</f>
        <v>400</v>
      </c>
      <c r="AM505" s="1494">
        <f>F505/AN505</f>
        <v>24</v>
      </c>
      <c r="AN505" s="1494">
        <f>VLOOKUP(AJ505,'Item Master Data'!$A:$G,7,FALSE)</f>
        <v>26</v>
      </c>
      <c r="AO505" s="1494">
        <f>E505-AL505</f>
        <v>0</v>
      </c>
    </row>
    <row r="506" spans="1:41" s="1494" customFormat="1" ht="15" customHeight="1">
      <c r="A506" s="1550" t="s">
        <v>1156</v>
      </c>
      <c r="B506" s="2200" t="s">
        <v>4073</v>
      </c>
      <c r="C506" s="2030" t="s">
        <v>1192</v>
      </c>
      <c r="D506" s="2029" t="s">
        <v>2256</v>
      </c>
      <c r="E506" s="2031">
        <v>400</v>
      </c>
      <c r="F506" s="2032">
        <v>624</v>
      </c>
      <c r="G506" s="1833">
        <f>E506*F506</f>
        <v>249600</v>
      </c>
      <c r="H506" s="1831">
        <f>E506*F506/1000000</f>
        <v>0.24959999999999999</v>
      </c>
      <c r="I506" s="1837">
        <f>H506</f>
        <v>0.24959999999999999</v>
      </c>
      <c r="J506" s="2104"/>
      <c r="K506" s="2104"/>
      <c r="L506" s="2105"/>
      <c r="M506" s="1832">
        <f>SUM(I506:L506)</f>
        <v>0.24959999999999999</v>
      </c>
      <c r="N506" s="2030">
        <v>44657</v>
      </c>
      <c r="O506" s="2030">
        <v>44623</v>
      </c>
      <c r="P506" s="2030">
        <v>44652</v>
      </c>
      <c r="Q506" s="2030">
        <v>44657</v>
      </c>
      <c r="R506" s="2029" t="s">
        <v>267</v>
      </c>
      <c r="S506" s="2029">
        <v>60</v>
      </c>
      <c r="T506" s="2029" t="s">
        <v>3416</v>
      </c>
      <c r="U506" s="2024">
        <v>0.48</v>
      </c>
      <c r="V506" s="1952"/>
      <c r="W506" s="2245" t="s">
        <v>1094</v>
      </c>
      <c r="X506" s="2246"/>
      <c r="Y506" s="2245">
        <v>75</v>
      </c>
      <c r="Z506" s="2245" t="s">
        <v>2310</v>
      </c>
      <c r="AA506" s="2245" t="s">
        <v>1175</v>
      </c>
      <c r="AB506" s="2247">
        <v>21075</v>
      </c>
      <c r="AC506" s="2245" t="s">
        <v>1096</v>
      </c>
      <c r="AD506" s="2245" t="s">
        <v>1099</v>
      </c>
      <c r="AE506" s="2029"/>
      <c r="AF506" s="2029" t="s">
        <v>1110</v>
      </c>
      <c r="AG506" s="2029" t="s">
        <v>1087</v>
      </c>
      <c r="AH506" s="1951"/>
      <c r="AI506" s="2047" t="str">
        <f>T506</f>
        <v>30390256H</v>
      </c>
      <c r="AJ506" s="2076" cm="1">
        <f t="array" ref="AJ506">SUM(MID(0&amp;AI506,LARGE(INDEX(ISNUMBER(--MID(AI506,ROW($1:$127),1))*ROW($1:$127),),ROW($1:$127))+1,1)*10^ROW($1:$127)/10)</f>
        <v>30390256</v>
      </c>
      <c r="AK506" s="1953" t="str">
        <f>VLOOKUP($AJ506,'Item Master Data'!$A:$F,3,FALSE)</f>
        <v>T400H</v>
      </c>
      <c r="AL506" s="1494">
        <f>VLOOKUP($AJ506,'Item Master Data'!$A:$F,6,FALSE)</f>
        <v>400</v>
      </c>
      <c r="AM506" s="1494">
        <f>F506/AN506</f>
        <v>24</v>
      </c>
      <c r="AN506" s="1494">
        <f>VLOOKUP(AJ506,'Item Master Data'!$A:$G,7,FALSE)</f>
        <v>26</v>
      </c>
      <c r="AO506" s="1494">
        <f>E506-AL506</f>
        <v>0</v>
      </c>
    </row>
    <row r="507" spans="1:41" s="1494" customFormat="1" ht="15" customHeight="1">
      <c r="A507" s="1550" t="s">
        <v>1156</v>
      </c>
      <c r="B507" s="2200" t="s">
        <v>4073</v>
      </c>
      <c r="C507" s="2030" t="s">
        <v>1192</v>
      </c>
      <c r="D507" s="2029" t="s">
        <v>2256</v>
      </c>
      <c r="E507" s="2031">
        <v>400</v>
      </c>
      <c r="F507" s="2032">
        <v>624</v>
      </c>
      <c r="G507" s="1833">
        <f>E507*F507</f>
        <v>249600</v>
      </c>
      <c r="H507" s="1831">
        <f>E507*F507/1000000</f>
        <v>0.24959999999999999</v>
      </c>
      <c r="I507" s="1837">
        <f>H507</f>
        <v>0.24959999999999999</v>
      </c>
      <c r="J507" s="2104"/>
      <c r="K507" s="2104"/>
      <c r="L507" s="2105"/>
      <c r="M507" s="1832">
        <f>SUM(I507:L507)</f>
        <v>0.24959999999999999</v>
      </c>
      <c r="N507" s="2030">
        <v>44657</v>
      </c>
      <c r="O507" s="2030">
        <v>44623</v>
      </c>
      <c r="P507" s="2030">
        <v>44652</v>
      </c>
      <c r="Q507" s="2030">
        <v>44657</v>
      </c>
      <c r="R507" s="2029" t="s">
        <v>267</v>
      </c>
      <c r="S507" s="2029">
        <v>60</v>
      </c>
      <c r="T507" s="2029" t="s">
        <v>3416</v>
      </c>
      <c r="U507" s="2024">
        <v>0.48</v>
      </c>
      <c r="V507" s="1952"/>
      <c r="W507" s="2245" t="s">
        <v>1094</v>
      </c>
      <c r="X507" s="2246"/>
      <c r="Y507" s="2245">
        <v>75</v>
      </c>
      <c r="Z507" s="2245" t="s">
        <v>2310</v>
      </c>
      <c r="AA507" s="2245" t="s">
        <v>1175</v>
      </c>
      <c r="AB507" s="2247">
        <v>21075</v>
      </c>
      <c r="AC507" s="2245" t="s">
        <v>1096</v>
      </c>
      <c r="AD507" s="2245" t="s">
        <v>1099</v>
      </c>
      <c r="AE507" s="2029"/>
      <c r="AF507" s="2029" t="s">
        <v>1110</v>
      </c>
      <c r="AG507" s="2029" t="s">
        <v>1087</v>
      </c>
      <c r="AH507" s="1951"/>
      <c r="AI507" s="2047" t="str">
        <f>T507</f>
        <v>30390256H</v>
      </c>
      <c r="AJ507" s="2076" cm="1">
        <f t="array" ref="AJ507">SUM(MID(0&amp;AI507,LARGE(INDEX(ISNUMBER(--MID(AI507,ROW($1:$127),1))*ROW($1:$127),),ROW($1:$127))+1,1)*10^ROW($1:$127)/10)</f>
        <v>30390256</v>
      </c>
      <c r="AK507" s="1953" t="str">
        <f>VLOOKUP($AJ507,'Item Master Data'!$A:$F,3,FALSE)</f>
        <v>T400H</v>
      </c>
      <c r="AL507" s="1494">
        <f>VLOOKUP($AJ507,'Item Master Data'!$A:$F,6,FALSE)</f>
        <v>400</v>
      </c>
      <c r="AM507" s="1494">
        <f>F507/AN507</f>
        <v>24</v>
      </c>
      <c r="AN507" s="1494">
        <f>VLOOKUP(AJ507,'Item Master Data'!$A:$G,7,FALSE)</f>
        <v>26</v>
      </c>
      <c r="AO507" s="1494">
        <f>E507-AL507</f>
        <v>0</v>
      </c>
    </row>
    <row r="508" spans="1:41" s="1494" customFormat="1" ht="15" customHeight="1">
      <c r="A508" s="1550" t="s">
        <v>1156</v>
      </c>
      <c r="B508" s="2200" t="s">
        <v>4073</v>
      </c>
      <c r="C508" s="2030" t="s">
        <v>1192</v>
      </c>
      <c r="D508" s="2029" t="s">
        <v>2256</v>
      </c>
      <c r="E508" s="2031">
        <v>400</v>
      </c>
      <c r="F508" s="2032">
        <v>624</v>
      </c>
      <c r="G508" s="1833">
        <f>E508*F508</f>
        <v>249600</v>
      </c>
      <c r="H508" s="1831">
        <f>E508*F508/1000000</f>
        <v>0.24959999999999999</v>
      </c>
      <c r="I508" s="1837">
        <f>H508</f>
        <v>0.24959999999999999</v>
      </c>
      <c r="J508" s="2104"/>
      <c r="K508" s="2104"/>
      <c r="L508" s="2105"/>
      <c r="M508" s="1832">
        <f>SUM(I508:L508)</f>
        <v>0.24959999999999999</v>
      </c>
      <c r="N508" s="2030">
        <v>44657</v>
      </c>
      <c r="O508" s="2030">
        <v>44623</v>
      </c>
      <c r="P508" s="2030">
        <v>44652</v>
      </c>
      <c r="Q508" s="2030">
        <v>44657</v>
      </c>
      <c r="R508" s="2029" t="s">
        <v>267</v>
      </c>
      <c r="S508" s="2029">
        <v>60</v>
      </c>
      <c r="T508" s="2029" t="s">
        <v>3416</v>
      </c>
      <c r="U508" s="2024">
        <v>0.48</v>
      </c>
      <c r="V508" s="1952"/>
      <c r="W508" s="2245" t="s">
        <v>1094</v>
      </c>
      <c r="X508" s="2246"/>
      <c r="Y508" s="2245">
        <v>75</v>
      </c>
      <c r="Z508" s="2245" t="s">
        <v>2310</v>
      </c>
      <c r="AA508" s="2245" t="s">
        <v>1175</v>
      </c>
      <c r="AB508" s="2247">
        <v>21075</v>
      </c>
      <c r="AC508" s="2245" t="s">
        <v>1096</v>
      </c>
      <c r="AD508" s="2245" t="s">
        <v>1099</v>
      </c>
      <c r="AE508" s="2029"/>
      <c r="AF508" s="2029" t="s">
        <v>1110</v>
      </c>
      <c r="AG508" s="2029" t="s">
        <v>1087</v>
      </c>
      <c r="AH508" s="1951"/>
      <c r="AI508" s="2047" t="str">
        <f>T508</f>
        <v>30390256H</v>
      </c>
      <c r="AJ508" s="2076" cm="1">
        <f t="array" ref="AJ508">SUM(MID(0&amp;AI508,LARGE(INDEX(ISNUMBER(--MID(AI508,ROW($1:$127),1))*ROW($1:$127),),ROW($1:$127))+1,1)*10^ROW($1:$127)/10)</f>
        <v>30390256</v>
      </c>
      <c r="AK508" s="1953" t="str">
        <f>VLOOKUP($AJ508,'Item Master Data'!$A:$F,3,FALSE)</f>
        <v>T400H</v>
      </c>
      <c r="AL508" s="1494">
        <f>VLOOKUP($AJ508,'Item Master Data'!$A:$F,6,FALSE)</f>
        <v>400</v>
      </c>
      <c r="AM508" s="1494">
        <f>F508/AN508</f>
        <v>24</v>
      </c>
      <c r="AN508" s="1494">
        <f>VLOOKUP(AJ508,'Item Master Data'!$A:$G,7,FALSE)</f>
        <v>26</v>
      </c>
      <c r="AO508" s="1494">
        <f>E508-AL508</f>
        <v>0</v>
      </c>
    </row>
    <row r="509" spans="1:41" s="1494" customFormat="1" ht="14.25" customHeight="1">
      <c r="A509" s="1550" t="s">
        <v>1156</v>
      </c>
      <c r="B509" s="2200" t="s">
        <v>4073</v>
      </c>
      <c r="C509" s="2030" t="s">
        <v>1192</v>
      </c>
      <c r="D509" s="2029" t="s">
        <v>2256</v>
      </c>
      <c r="E509" s="2031">
        <v>400</v>
      </c>
      <c r="F509" s="2032">
        <v>624</v>
      </c>
      <c r="G509" s="1833">
        <f>E509*F509</f>
        <v>249600</v>
      </c>
      <c r="H509" s="1831">
        <f>E509*F509/1000000</f>
        <v>0.24959999999999999</v>
      </c>
      <c r="I509" s="1837">
        <f>H509</f>
        <v>0.24959999999999999</v>
      </c>
      <c r="J509" s="2104"/>
      <c r="K509" s="2104"/>
      <c r="L509" s="2105"/>
      <c r="M509" s="1832">
        <f>SUM(I509:L509)</f>
        <v>0.24959999999999999</v>
      </c>
      <c r="N509" s="2030">
        <v>44657</v>
      </c>
      <c r="O509" s="2030">
        <v>44623</v>
      </c>
      <c r="P509" s="2030">
        <v>44652</v>
      </c>
      <c r="Q509" s="2030">
        <v>44657</v>
      </c>
      <c r="R509" s="2029" t="s">
        <v>267</v>
      </c>
      <c r="S509" s="2029">
        <v>60</v>
      </c>
      <c r="T509" s="2029" t="s">
        <v>3416</v>
      </c>
      <c r="U509" s="2024">
        <v>0.48</v>
      </c>
      <c r="V509" s="1952"/>
      <c r="W509" s="2245" t="s">
        <v>1094</v>
      </c>
      <c r="X509" s="2246"/>
      <c r="Y509" s="2245">
        <v>75</v>
      </c>
      <c r="Z509" s="2245" t="s">
        <v>2310</v>
      </c>
      <c r="AA509" s="2245" t="s">
        <v>1175</v>
      </c>
      <c r="AB509" s="2247">
        <v>21075</v>
      </c>
      <c r="AC509" s="2245" t="s">
        <v>1096</v>
      </c>
      <c r="AD509" s="2245" t="s">
        <v>1099</v>
      </c>
      <c r="AE509" s="2029"/>
      <c r="AF509" s="2029" t="s">
        <v>1110</v>
      </c>
      <c r="AG509" s="2029" t="s">
        <v>1087</v>
      </c>
      <c r="AH509" s="1951"/>
      <c r="AI509" s="2047" t="str">
        <f>T509</f>
        <v>30390256H</v>
      </c>
      <c r="AJ509" s="2076" cm="1">
        <f t="array" ref="AJ509">SUM(MID(0&amp;AI509,LARGE(INDEX(ISNUMBER(--MID(AI509,ROW($1:$127),1))*ROW($1:$127),),ROW($1:$127))+1,1)*10^ROW($1:$127)/10)</f>
        <v>30390256</v>
      </c>
      <c r="AK509" s="1953" t="str">
        <f>VLOOKUP($AJ509,'Item Master Data'!$A:$F,3,FALSE)</f>
        <v>T400H</v>
      </c>
      <c r="AL509" s="1494">
        <f>VLOOKUP($AJ509,'Item Master Data'!$A:$F,6,FALSE)</f>
        <v>400</v>
      </c>
      <c r="AM509" s="1494">
        <f>F509/AN509</f>
        <v>24</v>
      </c>
      <c r="AN509" s="1494">
        <f>VLOOKUP(AJ509,'Item Master Data'!$A:$G,7,FALSE)</f>
        <v>26</v>
      </c>
      <c r="AO509" s="1494">
        <f>E509-AL509</f>
        <v>0</v>
      </c>
    </row>
    <row r="510" spans="1:41" s="1494" customFormat="1" ht="15" customHeight="1">
      <c r="A510" s="1550" t="s">
        <v>1156</v>
      </c>
      <c r="B510" s="2200" t="s">
        <v>4073</v>
      </c>
      <c r="C510" s="2030" t="s">
        <v>1192</v>
      </c>
      <c r="D510" s="2029" t="s">
        <v>2256</v>
      </c>
      <c r="E510" s="2031">
        <v>400</v>
      </c>
      <c r="F510" s="2032">
        <v>624</v>
      </c>
      <c r="G510" s="1833">
        <f>E510*F510</f>
        <v>249600</v>
      </c>
      <c r="H510" s="1831">
        <f>E510*F510/1000000</f>
        <v>0.24959999999999999</v>
      </c>
      <c r="I510" s="1837">
        <f>H510</f>
        <v>0.24959999999999999</v>
      </c>
      <c r="J510" s="2104"/>
      <c r="K510" s="2104"/>
      <c r="L510" s="2105"/>
      <c r="M510" s="1832">
        <f>SUM(I510:L510)</f>
        <v>0.24959999999999999</v>
      </c>
      <c r="N510" s="2030">
        <v>44662</v>
      </c>
      <c r="O510" s="2030">
        <v>44623</v>
      </c>
      <c r="P510" s="2030">
        <v>44656</v>
      </c>
      <c r="Q510" s="2030">
        <v>44662</v>
      </c>
      <c r="R510" s="2029" t="s">
        <v>267</v>
      </c>
      <c r="S510" s="2029">
        <v>60</v>
      </c>
      <c r="T510" s="2029" t="s">
        <v>3416</v>
      </c>
      <c r="U510" s="2024">
        <v>0.48</v>
      </c>
      <c r="V510" s="1952"/>
      <c r="W510" s="2245" t="s">
        <v>1094</v>
      </c>
      <c r="X510" s="2246"/>
      <c r="Y510" s="2245">
        <v>75</v>
      </c>
      <c r="Z510" s="2245" t="s">
        <v>2310</v>
      </c>
      <c r="AA510" s="2245" t="s">
        <v>1175</v>
      </c>
      <c r="AB510" s="2247">
        <v>21075</v>
      </c>
      <c r="AC510" s="2245" t="s">
        <v>1096</v>
      </c>
      <c r="AD510" s="2245" t="s">
        <v>1099</v>
      </c>
      <c r="AE510" s="2029"/>
      <c r="AF510" s="2029" t="s">
        <v>1110</v>
      </c>
      <c r="AG510" s="2029" t="s">
        <v>1087</v>
      </c>
      <c r="AH510" s="1951"/>
      <c r="AI510" s="2047" t="str">
        <f>T510</f>
        <v>30390256H</v>
      </c>
      <c r="AJ510" s="2076" cm="1">
        <f t="array" ref="AJ510">SUM(MID(0&amp;AI510,LARGE(INDEX(ISNUMBER(--MID(AI510,ROW($1:$127),1))*ROW($1:$127),),ROW($1:$127))+1,1)*10^ROW($1:$127)/10)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>F510/AN510</f>
        <v>24</v>
      </c>
      <c r="AN510" s="1494">
        <f>VLOOKUP(AJ510,'Item Master Data'!$A:$G,7,FALSE)</f>
        <v>26</v>
      </c>
      <c r="AO510" s="1494">
        <f>E510-AL510</f>
        <v>0</v>
      </c>
    </row>
    <row r="511" spans="1:41" s="1494" customFormat="1" ht="15" customHeight="1">
      <c r="A511" s="1550" t="s">
        <v>1156</v>
      </c>
      <c r="B511" s="2200" t="s">
        <v>4073</v>
      </c>
      <c r="C511" s="2030" t="s">
        <v>1192</v>
      </c>
      <c r="D511" s="2029" t="s">
        <v>2256</v>
      </c>
      <c r="E511" s="2031">
        <v>400</v>
      </c>
      <c r="F511" s="2032">
        <v>624</v>
      </c>
      <c r="G511" s="1833">
        <f>E511*F511</f>
        <v>249600</v>
      </c>
      <c r="H511" s="1831">
        <f>E511*F511/1000000</f>
        <v>0.24959999999999999</v>
      </c>
      <c r="I511" s="1837">
        <f>H511</f>
        <v>0.24959999999999999</v>
      </c>
      <c r="J511" s="2104"/>
      <c r="K511" s="2104"/>
      <c r="L511" s="2105"/>
      <c r="M511" s="1832">
        <f>SUM(I511:L511)</f>
        <v>0.24959999999999999</v>
      </c>
      <c r="N511" s="2030">
        <v>44662</v>
      </c>
      <c r="O511" s="2030">
        <v>44623</v>
      </c>
      <c r="P511" s="2030">
        <v>44657</v>
      </c>
      <c r="Q511" s="2030">
        <v>44662</v>
      </c>
      <c r="R511" s="2029" t="s">
        <v>267</v>
      </c>
      <c r="S511" s="2029">
        <v>60</v>
      </c>
      <c r="T511" s="2029" t="s">
        <v>3416</v>
      </c>
      <c r="U511" s="2024">
        <v>0.48</v>
      </c>
      <c r="V511" s="1952"/>
      <c r="W511" s="2245" t="s">
        <v>1094</v>
      </c>
      <c r="X511" s="2246"/>
      <c r="Y511" s="2245">
        <v>75</v>
      </c>
      <c r="Z511" s="2245" t="s">
        <v>2310</v>
      </c>
      <c r="AA511" s="2245" t="s">
        <v>1175</v>
      </c>
      <c r="AB511" s="2247">
        <v>21075</v>
      </c>
      <c r="AC511" s="2245" t="s">
        <v>1096</v>
      </c>
      <c r="AD511" s="2245" t="s">
        <v>1099</v>
      </c>
      <c r="AE511" s="2029"/>
      <c r="AF511" s="2029" t="s">
        <v>1110</v>
      </c>
      <c r="AG511" s="2029" t="s">
        <v>1087</v>
      </c>
      <c r="AH511" s="1951"/>
      <c r="AI511" s="2047" t="str">
        <f>T511</f>
        <v>30390256H</v>
      </c>
      <c r="AJ511" s="2076" cm="1">
        <f t="array" ref="AJ511">SUM(MID(0&amp;AI511,LARGE(INDEX(ISNUMBER(--MID(AI511,ROW($1:$127),1))*ROW($1:$127),),ROW($1:$127))+1,1)*10^ROW($1:$127)/10)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>F511/AN511</f>
        <v>24</v>
      </c>
      <c r="AN511" s="1494">
        <f>VLOOKUP(AJ511,'Item Master Data'!$A:$G,7,FALSE)</f>
        <v>26</v>
      </c>
      <c r="AO511" s="1494">
        <f>E511-AL511</f>
        <v>0</v>
      </c>
    </row>
    <row r="512" spans="1:41" s="1494" customFormat="1" ht="15" customHeight="1">
      <c r="A512" s="1550" t="s">
        <v>1156</v>
      </c>
      <c r="B512" s="2200" t="s">
        <v>4073</v>
      </c>
      <c r="C512" s="2030" t="s">
        <v>1192</v>
      </c>
      <c r="D512" s="2029" t="s">
        <v>2256</v>
      </c>
      <c r="E512" s="2031">
        <v>400</v>
      </c>
      <c r="F512" s="2032">
        <v>624</v>
      </c>
      <c r="G512" s="1833">
        <f>E512*F512</f>
        <v>249600</v>
      </c>
      <c r="H512" s="1831">
        <f>E512*F512/1000000</f>
        <v>0.24959999999999999</v>
      </c>
      <c r="I512" s="1837">
        <f>H512</f>
        <v>0.24959999999999999</v>
      </c>
      <c r="J512" s="2104"/>
      <c r="K512" s="2104"/>
      <c r="L512" s="2105"/>
      <c r="M512" s="1832">
        <f>SUM(I512:L512)</f>
        <v>0.24959999999999999</v>
      </c>
      <c r="N512" s="2030">
        <v>44662</v>
      </c>
      <c r="O512" s="2030">
        <v>44623</v>
      </c>
      <c r="P512" s="2030">
        <v>44657</v>
      </c>
      <c r="Q512" s="2030">
        <v>44662</v>
      </c>
      <c r="R512" s="2029" t="s">
        <v>267</v>
      </c>
      <c r="S512" s="2029">
        <v>60</v>
      </c>
      <c r="T512" s="2029" t="s">
        <v>3416</v>
      </c>
      <c r="U512" s="2024">
        <v>0.48</v>
      </c>
      <c r="V512" s="1952"/>
      <c r="W512" s="2245" t="s">
        <v>1094</v>
      </c>
      <c r="X512" s="2246"/>
      <c r="Y512" s="2245">
        <v>75</v>
      </c>
      <c r="Z512" s="2245" t="s">
        <v>2310</v>
      </c>
      <c r="AA512" s="2245" t="s">
        <v>1175</v>
      </c>
      <c r="AB512" s="2247">
        <v>21075</v>
      </c>
      <c r="AC512" s="2245" t="s">
        <v>1096</v>
      </c>
      <c r="AD512" s="2245" t="s">
        <v>1099</v>
      </c>
      <c r="AE512" s="2029"/>
      <c r="AF512" s="2029" t="s">
        <v>1110</v>
      </c>
      <c r="AG512" s="2029" t="s">
        <v>1087</v>
      </c>
      <c r="AH512" s="1951"/>
      <c r="AI512" s="2047" t="str">
        <f>T512</f>
        <v>30390256H</v>
      </c>
      <c r="AJ512" s="2076" cm="1">
        <f t="array" ref="AJ512">SUM(MID(0&amp;AI512,LARGE(INDEX(ISNUMBER(--MID(AI512,ROW($1:$127),1))*ROW($1:$127),),ROW($1:$127))+1,1)*10^ROW($1:$127)/10)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>F512/AN512</f>
        <v>24</v>
      </c>
      <c r="AN512" s="1494">
        <f>VLOOKUP(AJ512,'Item Master Data'!$A:$G,7,FALSE)</f>
        <v>26</v>
      </c>
      <c r="AO512" s="1494">
        <f>E512-AL512</f>
        <v>0</v>
      </c>
    </row>
    <row r="513" spans="1:41" s="1494" customFormat="1" ht="15" customHeight="1">
      <c r="A513" s="1550" t="s">
        <v>1156</v>
      </c>
      <c r="B513" s="2200" t="s">
        <v>4073</v>
      </c>
      <c r="C513" s="2030" t="s">
        <v>1192</v>
      </c>
      <c r="D513" s="2029" t="s">
        <v>2256</v>
      </c>
      <c r="E513" s="2031">
        <v>400</v>
      </c>
      <c r="F513" s="2032">
        <v>624</v>
      </c>
      <c r="G513" s="1833">
        <f>E513*F513</f>
        <v>249600</v>
      </c>
      <c r="H513" s="1831">
        <f>E513*F513/1000000</f>
        <v>0.24959999999999999</v>
      </c>
      <c r="I513" s="1837">
        <f>H513</f>
        <v>0.24959999999999999</v>
      </c>
      <c r="J513" s="2104"/>
      <c r="K513" s="2104"/>
      <c r="L513" s="2105"/>
      <c r="M513" s="1832">
        <f>SUM(I513:L513)</f>
        <v>0.24959999999999999</v>
      </c>
      <c r="N513" s="2030">
        <v>44662</v>
      </c>
      <c r="O513" s="2030">
        <v>44623</v>
      </c>
      <c r="P513" s="2030">
        <v>44657</v>
      </c>
      <c r="Q513" s="2030">
        <v>44662</v>
      </c>
      <c r="R513" s="2029" t="s">
        <v>267</v>
      </c>
      <c r="S513" s="2029">
        <v>60</v>
      </c>
      <c r="T513" s="2029" t="s">
        <v>3416</v>
      </c>
      <c r="U513" s="2024">
        <v>0.48</v>
      </c>
      <c r="V513" s="1952"/>
      <c r="W513" s="2245" t="s">
        <v>1094</v>
      </c>
      <c r="X513" s="2246"/>
      <c r="Y513" s="2245">
        <v>75</v>
      </c>
      <c r="Z513" s="2245" t="s">
        <v>2310</v>
      </c>
      <c r="AA513" s="2245" t="s">
        <v>1175</v>
      </c>
      <c r="AB513" s="2247">
        <v>21075</v>
      </c>
      <c r="AC513" s="2245" t="s">
        <v>1096</v>
      </c>
      <c r="AD513" s="2245" t="s">
        <v>1099</v>
      </c>
      <c r="AE513" s="2029"/>
      <c r="AF513" s="2029" t="s">
        <v>1110</v>
      </c>
      <c r="AG513" s="2029" t="s">
        <v>1087</v>
      </c>
      <c r="AH513" s="1951"/>
      <c r="AI513" s="2047" t="str">
        <f>T513</f>
        <v>30390256H</v>
      </c>
      <c r="AJ513" s="2076" cm="1">
        <f t="array" ref="AJ513">SUM(MID(0&amp;AI513,LARGE(INDEX(ISNUMBER(--MID(AI513,ROW($1:$127),1))*ROW($1:$127),),ROW($1:$127))+1,1)*10^ROW($1:$127)/10)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>F513/AN513</f>
        <v>24</v>
      </c>
      <c r="AN513" s="1494">
        <f>VLOOKUP(AJ513,'Item Master Data'!$A:$G,7,FALSE)</f>
        <v>26</v>
      </c>
      <c r="AO513" s="1494">
        <f>E513-AL513</f>
        <v>0</v>
      </c>
    </row>
    <row r="514" spans="1:41" s="1494" customFormat="1" ht="15" customHeight="1">
      <c r="A514" s="1550" t="s">
        <v>1156</v>
      </c>
      <c r="B514" s="2200" t="s">
        <v>4073</v>
      </c>
      <c r="C514" s="2030" t="s">
        <v>1192</v>
      </c>
      <c r="D514" s="2029" t="s">
        <v>2256</v>
      </c>
      <c r="E514" s="2031">
        <v>400</v>
      </c>
      <c r="F514" s="2032">
        <v>624</v>
      </c>
      <c r="G514" s="1833">
        <f>E514*F514</f>
        <v>249600</v>
      </c>
      <c r="H514" s="1831">
        <f>E514*F514/1000000</f>
        <v>0.24959999999999999</v>
      </c>
      <c r="I514" s="1837">
        <f>H514</f>
        <v>0.24959999999999999</v>
      </c>
      <c r="J514" s="2104"/>
      <c r="K514" s="2104"/>
      <c r="L514" s="2105"/>
      <c r="M514" s="1832">
        <f>SUM(I514:L514)</f>
        <v>0.24959999999999999</v>
      </c>
      <c r="N514" s="2030">
        <v>44662</v>
      </c>
      <c r="O514" s="2030">
        <v>44623</v>
      </c>
      <c r="P514" s="2030">
        <v>44657</v>
      </c>
      <c r="Q514" s="2030">
        <v>44662</v>
      </c>
      <c r="R514" s="2029" t="s">
        <v>267</v>
      </c>
      <c r="S514" s="2029">
        <v>60</v>
      </c>
      <c r="T514" s="2029" t="s">
        <v>3416</v>
      </c>
      <c r="U514" s="2024">
        <v>0.48</v>
      </c>
      <c r="V514" s="1952"/>
      <c r="W514" s="2245" t="s">
        <v>1094</v>
      </c>
      <c r="X514" s="2246"/>
      <c r="Y514" s="2245">
        <v>75</v>
      </c>
      <c r="Z514" s="2245" t="s">
        <v>2310</v>
      </c>
      <c r="AA514" s="2245" t="s">
        <v>1175</v>
      </c>
      <c r="AB514" s="2247">
        <v>21075</v>
      </c>
      <c r="AC514" s="2245" t="s">
        <v>1096</v>
      </c>
      <c r="AD514" s="2245" t="s">
        <v>1099</v>
      </c>
      <c r="AE514" s="2029"/>
      <c r="AF514" s="2029" t="s">
        <v>1110</v>
      </c>
      <c r="AG514" s="2029" t="s">
        <v>1087</v>
      </c>
      <c r="AH514" s="1951"/>
      <c r="AI514" s="2047" t="str">
        <f>T514</f>
        <v>30390256H</v>
      </c>
      <c r="AJ514" s="2076" cm="1">
        <f t="array" ref="AJ514">SUM(MID(0&amp;AI514,LARGE(INDEX(ISNUMBER(--MID(AI514,ROW($1:$127),1))*ROW($1:$127),),ROW($1:$127))+1,1)*10^ROW($1:$127)/10)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>F514/AN514</f>
        <v>24</v>
      </c>
      <c r="AN514" s="1494">
        <f>VLOOKUP(AJ514,'Item Master Data'!$A:$G,7,FALSE)</f>
        <v>26</v>
      </c>
      <c r="AO514" s="1494">
        <f>E514-AL514</f>
        <v>0</v>
      </c>
    </row>
    <row r="515" spans="1:41" s="1494" customFormat="1" ht="15" customHeight="1">
      <c r="A515" s="1550" t="s">
        <v>1156</v>
      </c>
      <c r="B515" s="2029" t="s">
        <v>4074</v>
      </c>
      <c r="C515" s="2030" t="s">
        <v>1192</v>
      </c>
      <c r="D515" s="2029" t="s">
        <v>2256</v>
      </c>
      <c r="E515" s="2031">
        <v>400</v>
      </c>
      <c r="F515" s="2032">
        <v>624</v>
      </c>
      <c r="G515" s="1833">
        <f>E515*F515</f>
        <v>249600</v>
      </c>
      <c r="H515" s="1831">
        <f>E515*F515/1000000</f>
        <v>0.24959999999999999</v>
      </c>
      <c r="I515" s="1837">
        <f>H515</f>
        <v>0.24959999999999999</v>
      </c>
      <c r="J515" s="2104"/>
      <c r="K515" s="2104"/>
      <c r="L515" s="2105"/>
      <c r="M515" s="1832">
        <f>SUM(I515:L515)</f>
        <v>0.24959999999999999</v>
      </c>
      <c r="N515" s="2030">
        <v>44659</v>
      </c>
      <c r="O515" s="2030">
        <v>44630</v>
      </c>
      <c r="P515" s="2030">
        <v>44655</v>
      </c>
      <c r="Q515" s="2030">
        <v>44659</v>
      </c>
      <c r="R515" s="2029" t="s">
        <v>267</v>
      </c>
      <c r="S515" s="2029">
        <v>60</v>
      </c>
      <c r="T515" s="2029" t="s">
        <v>3416</v>
      </c>
      <c r="U515" s="2024">
        <v>0.48</v>
      </c>
      <c r="V515" s="1952"/>
      <c r="W515" s="2029" t="s">
        <v>1094</v>
      </c>
      <c r="X515" s="2028"/>
      <c r="Y515" s="2029">
        <v>75</v>
      </c>
      <c r="Z515" s="2029" t="s">
        <v>2310</v>
      </c>
      <c r="AA515" s="2029" t="s">
        <v>1175</v>
      </c>
      <c r="AB515" s="2027">
        <v>21075</v>
      </c>
      <c r="AC515" s="2029" t="s">
        <v>1096</v>
      </c>
      <c r="AD515" s="2029" t="s">
        <v>3186</v>
      </c>
      <c r="AE515" s="2029"/>
      <c r="AF515" s="2029" t="s">
        <v>1110</v>
      </c>
      <c r="AG515" s="2029" t="s">
        <v>1087</v>
      </c>
      <c r="AH515" s="1951"/>
      <c r="AI515" s="2047" t="str">
        <f>T515</f>
        <v>30390256H</v>
      </c>
      <c r="AJ515" s="2076" cm="1">
        <f t="array" ref="AJ515">SUM(MID(0&amp;AI515,LARGE(INDEX(ISNUMBER(--MID(AI515,ROW($1:$127),1))*ROW($1:$127),),ROW($1:$127))+1,1)*10^ROW($1:$127)/10)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>F515/AN515</f>
        <v>24</v>
      </c>
      <c r="AN515" s="1494">
        <f>VLOOKUP(AJ515,'Item Master Data'!$A:$G,7,FALSE)</f>
        <v>26</v>
      </c>
      <c r="AO515" s="1494">
        <f>E515-AL515</f>
        <v>0</v>
      </c>
    </row>
    <row r="516" spans="1:41" s="1494" customFormat="1" ht="15" customHeight="1">
      <c r="A516" s="1550" t="s">
        <v>1156</v>
      </c>
      <c r="B516" s="2029" t="s">
        <v>4074</v>
      </c>
      <c r="C516" s="2030" t="s">
        <v>1192</v>
      </c>
      <c r="D516" s="2029" t="s">
        <v>2256</v>
      </c>
      <c r="E516" s="2031">
        <v>400</v>
      </c>
      <c r="F516" s="2032">
        <v>2496</v>
      </c>
      <c r="G516" s="1833">
        <f>E516*F516</f>
        <v>998400</v>
      </c>
      <c r="H516" s="1831">
        <f>E516*F516/1000000</f>
        <v>0.99839999999999995</v>
      </c>
      <c r="I516" s="1837"/>
      <c r="J516" s="2104">
        <f>H516</f>
        <v>0.99839999999999995</v>
      </c>
      <c r="K516" s="2104"/>
      <c r="L516" s="2105"/>
      <c r="M516" s="1832">
        <f>SUM(I516:L516)</f>
        <v>0.99839999999999995</v>
      </c>
      <c r="N516" s="2030"/>
      <c r="O516" s="2030">
        <v>44630</v>
      </c>
      <c r="P516" s="2030"/>
      <c r="Q516" s="2030"/>
      <c r="R516" s="2029" t="s">
        <v>267</v>
      </c>
      <c r="S516" s="2029">
        <v>60</v>
      </c>
      <c r="T516" s="2029" t="s">
        <v>3416</v>
      </c>
      <c r="U516" s="2024">
        <v>0.48</v>
      </c>
      <c r="V516" s="1952"/>
      <c r="W516" s="2029" t="s">
        <v>1094</v>
      </c>
      <c r="X516" s="2028"/>
      <c r="Y516" s="2029">
        <v>75</v>
      </c>
      <c r="Z516" s="2029" t="s">
        <v>2310</v>
      </c>
      <c r="AA516" s="2029" t="s">
        <v>1175</v>
      </c>
      <c r="AB516" s="2027">
        <v>21075</v>
      </c>
      <c r="AC516" s="2029" t="s">
        <v>1096</v>
      </c>
      <c r="AD516" s="2029" t="s">
        <v>3186</v>
      </c>
      <c r="AE516" s="2029"/>
      <c r="AF516" s="2029" t="s">
        <v>1110</v>
      </c>
      <c r="AG516" s="2029" t="s">
        <v>1087</v>
      </c>
      <c r="AH516" s="1951"/>
      <c r="AI516" s="2047" t="str">
        <f>T516</f>
        <v>30390256H</v>
      </c>
      <c r="AJ516" s="2076" cm="1">
        <f t="array" ref="AJ516">SUM(MID(0&amp;AI516,LARGE(INDEX(ISNUMBER(--MID(AI516,ROW($1:$127),1))*ROW($1:$127),),ROW($1:$127))+1,1)*10^ROW($1:$127)/10)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>F516/AN516</f>
        <v>96</v>
      </c>
      <c r="AN516" s="1494">
        <f>VLOOKUP(AJ516,'Item Master Data'!$A:$G,7,FALSE)</f>
        <v>26</v>
      </c>
      <c r="AO516" s="1494">
        <f>E516-AL516</f>
        <v>0</v>
      </c>
    </row>
    <row r="517" spans="1:41" s="1494" customFormat="1" ht="15" customHeight="1">
      <c r="A517" s="1550" t="s">
        <v>1156</v>
      </c>
      <c r="B517" s="2200" t="s">
        <v>4074</v>
      </c>
      <c r="C517" s="2030" t="s">
        <v>1192</v>
      </c>
      <c r="D517" s="2029" t="s">
        <v>2256</v>
      </c>
      <c r="E517" s="2031">
        <v>400</v>
      </c>
      <c r="F517" s="2032">
        <v>624</v>
      </c>
      <c r="G517" s="1833">
        <f>E517*F517</f>
        <v>249600</v>
      </c>
      <c r="H517" s="1831">
        <f>E517*F517/1000000</f>
        <v>0.24959999999999999</v>
      </c>
      <c r="I517" s="1837">
        <f>H517</f>
        <v>0.24959999999999999</v>
      </c>
      <c r="J517" s="2104"/>
      <c r="K517" s="2104"/>
      <c r="L517" s="2105"/>
      <c r="M517" s="1832">
        <f>SUM(I517:L517)</f>
        <v>0.24959999999999999</v>
      </c>
      <c r="N517" s="2030"/>
      <c r="O517" s="2030">
        <v>44630</v>
      </c>
      <c r="P517" s="2030">
        <v>44658</v>
      </c>
      <c r="Q517" s="2030">
        <v>44663</v>
      </c>
      <c r="R517" s="2029" t="s">
        <v>267</v>
      </c>
      <c r="S517" s="2029">
        <v>60</v>
      </c>
      <c r="T517" s="2029" t="s">
        <v>3416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2310</v>
      </c>
      <c r="AA517" s="2029" t="s">
        <v>1175</v>
      </c>
      <c r="AB517" s="2027">
        <v>21075</v>
      </c>
      <c r="AC517" s="2029" t="s">
        <v>1096</v>
      </c>
      <c r="AD517" s="2029" t="s">
        <v>1099</v>
      </c>
      <c r="AE517" s="2029"/>
      <c r="AF517" s="2029" t="s">
        <v>1110</v>
      </c>
      <c r="AG517" s="2029" t="s">
        <v>1087</v>
      </c>
      <c r="AH517" s="1951"/>
      <c r="AI517" s="2047" t="str">
        <f>T517</f>
        <v>30390256H</v>
      </c>
      <c r="AJ517" s="2076" cm="1">
        <f t="array" ref="AJ517">SUM(MID(0&amp;AI517,LARGE(INDEX(ISNUMBER(--MID(AI517,ROW($1:$127),1))*ROW($1:$127),),ROW($1:$127))+1,1)*10^ROW($1:$127)/10)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>F517/AN517</f>
        <v>24</v>
      </c>
      <c r="AN517" s="1494">
        <f>VLOOKUP(AJ517,'Item Master Data'!$A:$G,7,FALSE)</f>
        <v>26</v>
      </c>
      <c r="AO517" s="1494">
        <f>E517-AL517</f>
        <v>0</v>
      </c>
    </row>
    <row r="518" spans="1:41" s="1494" customFormat="1" ht="15" customHeight="1">
      <c r="A518" s="1550" t="s">
        <v>1156</v>
      </c>
      <c r="B518" s="2200" t="s">
        <v>4074</v>
      </c>
      <c r="C518" s="2030" t="s">
        <v>1192</v>
      </c>
      <c r="D518" s="2029" t="s">
        <v>2256</v>
      </c>
      <c r="E518" s="2031">
        <v>400</v>
      </c>
      <c r="F518" s="2032">
        <v>624</v>
      </c>
      <c r="G518" s="1833">
        <f>E518*F518</f>
        <v>249600</v>
      </c>
      <c r="H518" s="1831">
        <f>E518*F518/1000000</f>
        <v>0.24959999999999999</v>
      </c>
      <c r="I518" s="1837">
        <f>H518</f>
        <v>0.24959999999999999</v>
      </c>
      <c r="J518" s="2104"/>
      <c r="K518" s="2104"/>
      <c r="L518" s="2105"/>
      <c r="M518" s="1832">
        <f>SUM(I518:L518)</f>
        <v>0.24959999999999999</v>
      </c>
      <c r="N518" s="2030"/>
      <c r="O518" s="2030">
        <v>44630</v>
      </c>
      <c r="P518" s="2030">
        <v>44658</v>
      </c>
      <c r="Q518" s="2030">
        <v>44665</v>
      </c>
      <c r="R518" s="2029" t="s">
        <v>267</v>
      </c>
      <c r="S518" s="2029">
        <v>60</v>
      </c>
      <c r="T518" s="2029" t="s">
        <v>3416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2310</v>
      </c>
      <c r="AA518" s="2029" t="s">
        <v>1175</v>
      </c>
      <c r="AB518" s="2027">
        <v>21075</v>
      </c>
      <c r="AC518" s="2029" t="s">
        <v>1096</v>
      </c>
      <c r="AD518" s="2029" t="s">
        <v>1099</v>
      </c>
      <c r="AE518" s="2029"/>
      <c r="AF518" s="2029" t="s">
        <v>1110</v>
      </c>
      <c r="AG518" s="2029" t="s">
        <v>1087</v>
      </c>
      <c r="AH518" s="1951"/>
      <c r="AI518" s="2047" t="str">
        <f>T518</f>
        <v>30390256H</v>
      </c>
      <c r="AJ518" s="2076" cm="1">
        <f t="array" ref="AJ518">SUM(MID(0&amp;AI518,LARGE(INDEX(ISNUMBER(--MID(AI518,ROW($1:$127),1))*ROW($1:$127),),ROW($1:$127))+1,1)*10^ROW($1:$127)/10)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>F518/AN518</f>
        <v>24</v>
      </c>
      <c r="AN518" s="1494">
        <f>VLOOKUP(AJ518,'Item Master Data'!$A:$G,7,FALSE)</f>
        <v>26</v>
      </c>
      <c r="AO518" s="1494">
        <f>E518-AL518</f>
        <v>0</v>
      </c>
    </row>
    <row r="519" spans="1:41" s="1494" customFormat="1" ht="15" customHeight="1">
      <c r="A519" s="1550" t="s">
        <v>1156</v>
      </c>
      <c r="B519" s="2200" t="s">
        <v>4074</v>
      </c>
      <c r="C519" s="2030" t="s">
        <v>1192</v>
      </c>
      <c r="D519" s="2029" t="s">
        <v>2256</v>
      </c>
      <c r="E519" s="2031">
        <v>400</v>
      </c>
      <c r="F519" s="2032">
        <v>624</v>
      </c>
      <c r="G519" s="1833">
        <f>E519*F519</f>
        <v>249600</v>
      </c>
      <c r="H519" s="1831">
        <f>E519*F519/1000000</f>
        <v>0.24959999999999999</v>
      </c>
      <c r="I519" s="1837">
        <f>H519</f>
        <v>0.24959999999999999</v>
      </c>
      <c r="J519" s="2104"/>
      <c r="K519" s="2104"/>
      <c r="L519" s="2105"/>
      <c r="M519" s="1832">
        <f>SUM(I519:L519)</f>
        <v>0.24959999999999999</v>
      </c>
      <c r="N519" s="2030">
        <v>44663</v>
      </c>
      <c r="O519" s="2030">
        <v>44630</v>
      </c>
      <c r="P519" s="2030">
        <v>44658</v>
      </c>
      <c r="Q519" s="2030">
        <v>44663</v>
      </c>
      <c r="R519" s="2029" t="s">
        <v>267</v>
      </c>
      <c r="S519" s="2029">
        <v>60</v>
      </c>
      <c r="T519" s="2029" t="s">
        <v>3416</v>
      </c>
      <c r="U519" s="2024">
        <v>0.48</v>
      </c>
      <c r="V519" s="1952"/>
      <c r="W519" s="2029" t="s">
        <v>1094</v>
      </c>
      <c r="X519" s="2028"/>
      <c r="Y519" s="2029">
        <v>75</v>
      </c>
      <c r="Z519" s="2029" t="s">
        <v>2310</v>
      </c>
      <c r="AA519" s="2029" t="s">
        <v>1175</v>
      </c>
      <c r="AB519" s="2027">
        <v>21075</v>
      </c>
      <c r="AC519" s="2029" t="s">
        <v>1096</v>
      </c>
      <c r="AD519" s="2029" t="s">
        <v>1099</v>
      </c>
      <c r="AE519" s="2029"/>
      <c r="AF519" s="2029" t="s">
        <v>1110</v>
      </c>
      <c r="AG519" s="2029" t="s">
        <v>1087</v>
      </c>
      <c r="AH519" s="1951"/>
      <c r="AI519" s="2047" t="str">
        <f>T519</f>
        <v>30390256H</v>
      </c>
      <c r="AJ519" s="2076" cm="1">
        <f t="array" ref="AJ519">SUM(MID(0&amp;AI519,LARGE(INDEX(ISNUMBER(--MID(AI519,ROW($1:$127),1))*ROW($1:$127),),ROW($1:$127))+1,1)*10^ROW($1:$127)/10)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>F519/AN519</f>
        <v>24</v>
      </c>
      <c r="AN519" s="1494">
        <f>VLOOKUP(AJ519,'Item Master Data'!$A:$G,7,FALSE)</f>
        <v>26</v>
      </c>
      <c r="AO519" s="1494">
        <f>E519-AL519</f>
        <v>0</v>
      </c>
    </row>
    <row r="520" spans="1:41" s="1494" customFormat="1" ht="15" customHeight="1">
      <c r="A520" s="1550" t="s">
        <v>1156</v>
      </c>
      <c r="B520" s="2200" t="s">
        <v>4074</v>
      </c>
      <c r="C520" s="2030" t="s">
        <v>1192</v>
      </c>
      <c r="D520" s="2029" t="s">
        <v>2256</v>
      </c>
      <c r="E520" s="2031">
        <v>400</v>
      </c>
      <c r="F520" s="2032">
        <v>624</v>
      </c>
      <c r="G520" s="1833">
        <f>E520*F520</f>
        <v>249600</v>
      </c>
      <c r="H520" s="1831">
        <f>E520*F520/1000000</f>
        <v>0.24959999999999999</v>
      </c>
      <c r="I520" s="1837">
        <f>H520</f>
        <v>0.24959999999999999</v>
      </c>
      <c r="J520" s="2104"/>
      <c r="K520" s="2104"/>
      <c r="L520" s="2105"/>
      <c r="M520" s="1832">
        <f>SUM(I520:L520)</f>
        <v>0.24959999999999999</v>
      </c>
      <c r="N520" s="2030">
        <v>44663</v>
      </c>
      <c r="O520" s="2030">
        <v>44630</v>
      </c>
      <c r="P520" s="2030">
        <v>44658</v>
      </c>
      <c r="Q520" s="2030">
        <v>44663</v>
      </c>
      <c r="R520" s="2029" t="s">
        <v>267</v>
      </c>
      <c r="S520" s="2029">
        <v>60</v>
      </c>
      <c r="T520" s="2029" t="s">
        <v>3416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2310</v>
      </c>
      <c r="AA520" s="2029" t="s">
        <v>1175</v>
      </c>
      <c r="AB520" s="2027">
        <v>21075</v>
      </c>
      <c r="AC520" s="2029" t="s">
        <v>1096</v>
      </c>
      <c r="AD520" s="2029" t="s">
        <v>1099</v>
      </c>
      <c r="AE520" s="2029"/>
      <c r="AF520" s="2029" t="s">
        <v>1110</v>
      </c>
      <c r="AG520" s="2029" t="s">
        <v>1087</v>
      </c>
      <c r="AH520" s="1951"/>
      <c r="AI520" s="2047" t="str">
        <f>T520</f>
        <v>30390256H</v>
      </c>
      <c r="AJ520" s="2076" cm="1">
        <f t="array" ref="AJ520">SUM(MID(0&amp;AI520,LARGE(INDEX(ISNUMBER(--MID(AI520,ROW($1:$127),1))*ROW($1:$127),),ROW($1:$127))+1,1)*10^ROW($1:$127)/10)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>F520/AN520</f>
        <v>24</v>
      </c>
      <c r="AN520" s="1494">
        <f>VLOOKUP(AJ520,'Item Master Data'!$A:$G,7,FALSE)</f>
        <v>26</v>
      </c>
      <c r="AO520" s="1494">
        <f>E520-AL520</f>
        <v>0</v>
      </c>
    </row>
    <row r="521" spans="1:41" s="1494" customFormat="1" ht="15" customHeight="1">
      <c r="A521" s="1550" t="s">
        <v>1156</v>
      </c>
      <c r="B521" s="2200" t="s">
        <v>4074</v>
      </c>
      <c r="C521" s="2030" t="s">
        <v>1192</v>
      </c>
      <c r="D521" s="2029" t="s">
        <v>2256</v>
      </c>
      <c r="E521" s="2031">
        <v>400</v>
      </c>
      <c r="F521" s="2032">
        <v>624</v>
      </c>
      <c r="G521" s="1833">
        <f>E521*F521</f>
        <v>249600</v>
      </c>
      <c r="H521" s="1831">
        <f>E521*F521/1000000</f>
        <v>0.24959999999999999</v>
      </c>
      <c r="I521" s="1837">
        <f>H521</f>
        <v>0.24959999999999999</v>
      </c>
      <c r="J521" s="2104"/>
      <c r="K521" s="2104"/>
      <c r="L521" s="2105"/>
      <c r="M521" s="1832">
        <f>SUM(I521:L521)</f>
        <v>0.24959999999999999</v>
      </c>
      <c r="N521" s="2030">
        <v>44663</v>
      </c>
      <c r="O521" s="2030">
        <v>44630</v>
      </c>
      <c r="P521" s="2030">
        <v>44658</v>
      </c>
      <c r="Q521" s="2030">
        <v>44663</v>
      </c>
      <c r="R521" s="2029" t="s">
        <v>267</v>
      </c>
      <c r="S521" s="2029">
        <v>60</v>
      </c>
      <c r="T521" s="2029" t="s">
        <v>3416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2310</v>
      </c>
      <c r="AA521" s="2029" t="s">
        <v>1175</v>
      </c>
      <c r="AB521" s="2027">
        <v>21075</v>
      </c>
      <c r="AC521" s="2029" t="s">
        <v>1096</v>
      </c>
      <c r="AD521" s="2029" t="s">
        <v>1099</v>
      </c>
      <c r="AE521" s="2029"/>
      <c r="AF521" s="2029" t="s">
        <v>1110</v>
      </c>
      <c r="AG521" s="2029" t="s">
        <v>1087</v>
      </c>
      <c r="AH521" s="1951"/>
      <c r="AI521" s="2047" t="str">
        <f>T521</f>
        <v>30390256H</v>
      </c>
      <c r="AJ521" s="2076" cm="1">
        <f t="array" ref="AJ521">SUM(MID(0&amp;AI521,LARGE(INDEX(ISNUMBER(--MID(AI521,ROW($1:$127),1))*ROW($1:$127),),ROW($1:$127))+1,1)*10^ROW($1:$127)/10)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>F521/AN521</f>
        <v>24</v>
      </c>
      <c r="AN521" s="1494">
        <f>VLOOKUP(AJ521,'Item Master Data'!$A:$G,7,FALSE)</f>
        <v>26</v>
      </c>
      <c r="AO521" s="1494">
        <f>E521-AL521</f>
        <v>0</v>
      </c>
    </row>
    <row r="522" spans="1:41" s="1494" customFormat="1" ht="15" customHeight="1">
      <c r="A522" s="1550" t="s">
        <v>1156</v>
      </c>
      <c r="B522" s="2200" t="s">
        <v>4075</v>
      </c>
      <c r="C522" s="2030" t="s">
        <v>1192</v>
      </c>
      <c r="D522" s="2029" t="s">
        <v>2256</v>
      </c>
      <c r="E522" s="2031">
        <v>400</v>
      </c>
      <c r="F522" s="2032">
        <v>6864</v>
      </c>
      <c r="G522" s="1833">
        <f>E522*F522</f>
        <v>2745600</v>
      </c>
      <c r="H522" s="1831">
        <f>E522*F522/1000000</f>
        <v>2.7456</v>
      </c>
      <c r="I522" s="1837"/>
      <c r="J522" s="1818">
        <f>H522</f>
        <v>2.7456</v>
      </c>
      <c r="K522" s="2104"/>
      <c r="L522" s="2105"/>
      <c r="M522" s="1832">
        <f>SUM(I522:L522)</f>
        <v>2.7456</v>
      </c>
      <c r="N522" s="2030" t="s">
        <v>4280</v>
      </c>
      <c r="O522" s="2030">
        <v>44658</v>
      </c>
      <c r="P522" s="2030">
        <v>44665</v>
      </c>
      <c r="Q522" s="2030">
        <v>44677</v>
      </c>
      <c r="R522" s="2029" t="s">
        <v>267</v>
      </c>
      <c r="S522" s="2029">
        <v>60</v>
      </c>
      <c r="T522" s="2029" t="s">
        <v>2258</v>
      </c>
      <c r="U522" s="2024">
        <v>0.48</v>
      </c>
      <c r="V522" s="1952"/>
      <c r="W522" s="2029" t="s">
        <v>1094</v>
      </c>
      <c r="X522" s="2028"/>
      <c r="Y522" s="2029">
        <v>75</v>
      </c>
      <c r="Z522" s="2029" t="s">
        <v>2310</v>
      </c>
      <c r="AA522" s="2029" t="s">
        <v>1175</v>
      </c>
      <c r="AB522" s="2027">
        <v>21075</v>
      </c>
      <c r="AC522" s="2029" t="s">
        <v>1096</v>
      </c>
      <c r="AD522" s="2029" t="s">
        <v>1099</v>
      </c>
      <c r="AE522" s="2029"/>
      <c r="AF522" s="2029" t="s">
        <v>1110</v>
      </c>
      <c r="AG522" s="2029" t="s">
        <v>1087</v>
      </c>
      <c r="AH522" s="1951"/>
      <c r="AI522" s="2047" t="str">
        <f>T522</f>
        <v>30390256F</v>
      </c>
      <c r="AJ522" s="2076" cm="1">
        <f t="array" ref="AJ522">SUM(MID(0&amp;AI522,LARGE(INDEX(ISNUMBER(--MID(AI522,ROW($1:$127),1))*ROW($1:$127),),ROW($1:$127))+1,1)*10^ROW($1:$127)/10)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>F522/AN522</f>
        <v>264</v>
      </c>
      <c r="AN522" s="1494">
        <f>VLOOKUP(AJ522,'Item Master Data'!$A:$G,7,FALSE)</f>
        <v>26</v>
      </c>
      <c r="AO522" s="1494">
        <f>E522-AL522</f>
        <v>0</v>
      </c>
    </row>
    <row r="523" spans="1:41" s="1494" customFormat="1" ht="15" customHeight="1">
      <c r="A523" s="1550" t="s">
        <v>1156</v>
      </c>
      <c r="B523" s="2029" t="s">
        <v>4075</v>
      </c>
      <c r="C523" s="2030" t="s">
        <v>1192</v>
      </c>
      <c r="D523" s="2029" t="s">
        <v>2256</v>
      </c>
      <c r="E523" s="2031">
        <v>400</v>
      </c>
      <c r="F523" s="2032">
        <f>13728-6864-4992</f>
        <v>1872</v>
      </c>
      <c r="G523" s="1833">
        <f>E523*F523</f>
        <v>748800</v>
      </c>
      <c r="H523" s="1831">
        <f>E523*F523/1000000</f>
        <v>0.74880000000000002</v>
      </c>
      <c r="I523" s="1837"/>
      <c r="J523" s="2104"/>
      <c r="K523" s="2104">
        <f>H523</f>
        <v>0.74880000000000002</v>
      </c>
      <c r="L523" s="2105"/>
      <c r="M523" s="1832">
        <f>SUM(I523:L523)</f>
        <v>0.74880000000000002</v>
      </c>
      <c r="N523" s="2030"/>
      <c r="O523" s="2030">
        <v>44658</v>
      </c>
      <c r="P523" s="2030"/>
      <c r="Q523" s="2030"/>
      <c r="R523" s="2029" t="s">
        <v>267</v>
      </c>
      <c r="S523" s="2029">
        <v>60</v>
      </c>
      <c r="T523" s="2029" t="s">
        <v>2258</v>
      </c>
      <c r="U523" s="2024">
        <v>0.48</v>
      </c>
      <c r="V523" s="1952"/>
      <c r="W523" s="2029" t="s">
        <v>1094</v>
      </c>
      <c r="X523" s="2028"/>
      <c r="Y523" s="2029">
        <v>75</v>
      </c>
      <c r="Z523" s="2029" t="s">
        <v>2310</v>
      </c>
      <c r="AA523" s="2029" t="s">
        <v>1175</v>
      </c>
      <c r="AB523" s="2027">
        <v>21075</v>
      </c>
      <c r="AC523" s="2029" t="s">
        <v>1096</v>
      </c>
      <c r="AD523" s="2029" t="s">
        <v>1099</v>
      </c>
      <c r="AE523" s="2029"/>
      <c r="AF523" s="2029" t="s">
        <v>1110</v>
      </c>
      <c r="AG523" s="2029" t="s">
        <v>1087</v>
      </c>
      <c r="AH523" s="1951"/>
      <c r="AI523" s="2047" t="str">
        <f>T523</f>
        <v>30390256F</v>
      </c>
      <c r="AJ523" s="2076" cm="1">
        <f t="array" ref="AJ523">SUM(MID(0&amp;AI523,LARGE(INDEX(ISNUMBER(--MID(AI523,ROW($1:$127),1))*ROW($1:$127),),ROW($1:$127))+1,1)*10^ROW($1:$127)/10)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>F523/AN523</f>
        <v>72</v>
      </c>
      <c r="AN523" s="1494">
        <f>VLOOKUP(AJ523,'Item Master Data'!$A:$G,7,FALSE)</f>
        <v>26</v>
      </c>
      <c r="AO523" s="1494">
        <f>E523-AL523</f>
        <v>0</v>
      </c>
    </row>
    <row r="524" spans="1:41" s="1494" customFormat="1" ht="15" customHeight="1">
      <c r="A524" s="1550" t="s">
        <v>1156</v>
      </c>
      <c r="B524" s="2200" t="s">
        <v>4076</v>
      </c>
      <c r="C524" s="2030" t="s">
        <v>1192</v>
      </c>
      <c r="D524" s="2029" t="s">
        <v>2256</v>
      </c>
      <c r="E524" s="2031">
        <v>400</v>
      </c>
      <c r="F524" s="2032">
        <v>6240</v>
      </c>
      <c r="G524" s="1833">
        <f>E524*F524</f>
        <v>2496000</v>
      </c>
      <c r="H524" s="1831">
        <f>E524*F524/1000000</f>
        <v>2.496</v>
      </c>
      <c r="I524" s="1837">
        <f>H524</f>
        <v>2.496</v>
      </c>
      <c r="J524" s="2104"/>
      <c r="K524" s="2104"/>
      <c r="L524" s="2105"/>
      <c r="M524" s="1832">
        <f>SUM(I524:L524)</f>
        <v>2.496</v>
      </c>
      <c r="N524" s="2030" t="s">
        <v>4294</v>
      </c>
      <c r="O524" s="2030">
        <v>44658</v>
      </c>
      <c r="P524" s="2030">
        <v>44664</v>
      </c>
      <c r="Q524" s="2030">
        <v>44669</v>
      </c>
      <c r="R524" s="2029" t="s">
        <v>267</v>
      </c>
      <c r="S524" s="2029">
        <v>60</v>
      </c>
      <c r="T524" s="2029" t="s">
        <v>3416</v>
      </c>
      <c r="U524" s="2024">
        <v>0.48</v>
      </c>
      <c r="V524" s="1952"/>
      <c r="W524" s="2029" t="s">
        <v>1094</v>
      </c>
      <c r="X524" s="2028"/>
      <c r="Y524" s="2029">
        <v>75</v>
      </c>
      <c r="Z524" s="2029" t="s">
        <v>1153</v>
      </c>
      <c r="AA524" s="2029" t="s">
        <v>1099</v>
      </c>
      <c r="AB524" s="2027">
        <v>94544</v>
      </c>
      <c r="AC524" s="2029" t="s">
        <v>1096</v>
      </c>
      <c r="AD524" s="2029" t="s">
        <v>1099</v>
      </c>
      <c r="AE524" s="2029"/>
      <c r="AF524" s="2029" t="s">
        <v>1110</v>
      </c>
      <c r="AG524" s="2029" t="s">
        <v>1087</v>
      </c>
      <c r="AH524" s="1951"/>
      <c r="AI524" s="2047" t="str">
        <f>T524</f>
        <v>30390256H</v>
      </c>
      <c r="AJ524" s="2076" cm="1">
        <f t="array" ref="AJ524">SUM(MID(0&amp;AI524,LARGE(INDEX(ISNUMBER(--MID(AI524,ROW($1:$127),1))*ROW($1:$127),),ROW($1:$127))+1,1)*10^ROW($1:$127)/10)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>F524/AN524</f>
        <v>240</v>
      </c>
      <c r="AN524" s="1494">
        <f>VLOOKUP(AJ524,'Item Master Data'!$A:$G,7,FALSE)</f>
        <v>26</v>
      </c>
      <c r="AO524" s="1494">
        <f>E524-AL524</f>
        <v>0</v>
      </c>
    </row>
    <row r="525" spans="1:41" s="1494" customFormat="1" ht="15" customHeight="1">
      <c r="A525" s="1550" t="s">
        <v>1156</v>
      </c>
      <c r="B525" s="2200" t="s">
        <v>4076</v>
      </c>
      <c r="C525" s="2030" t="s">
        <v>1192</v>
      </c>
      <c r="D525" s="2029" t="s">
        <v>2256</v>
      </c>
      <c r="E525" s="2031">
        <v>400</v>
      </c>
      <c r="F525" s="2032">
        <v>6864</v>
      </c>
      <c r="G525" s="1833">
        <f>E525*F525</f>
        <v>2745600</v>
      </c>
      <c r="H525" s="1831">
        <f>E525*F525/1000000</f>
        <v>2.7456</v>
      </c>
      <c r="I525" s="1837"/>
      <c r="J525" s="1818">
        <f>H525</f>
        <v>2.7456</v>
      </c>
      <c r="K525" s="2104"/>
      <c r="L525" s="2105"/>
      <c r="M525" s="1832">
        <f>SUM(I525:L525)</f>
        <v>2.7456</v>
      </c>
      <c r="N525" s="2030" t="s">
        <v>4280</v>
      </c>
      <c r="O525" s="2030">
        <v>44658</v>
      </c>
      <c r="P525" s="2030">
        <v>44664</v>
      </c>
      <c r="Q525" s="2030">
        <v>44669</v>
      </c>
      <c r="R525" s="2029" t="s">
        <v>267</v>
      </c>
      <c r="S525" s="2029">
        <v>60</v>
      </c>
      <c r="T525" s="2029" t="s">
        <v>3416</v>
      </c>
      <c r="U525" s="2024">
        <v>0.48</v>
      </c>
      <c r="V525" s="1952"/>
      <c r="W525" s="2029" t="s">
        <v>1094</v>
      </c>
      <c r="X525" s="2028"/>
      <c r="Y525" s="2029">
        <v>75</v>
      </c>
      <c r="Z525" s="2029" t="s">
        <v>1153</v>
      </c>
      <c r="AA525" s="2029" t="s">
        <v>1099</v>
      </c>
      <c r="AB525" s="2027">
        <v>94544</v>
      </c>
      <c r="AC525" s="2029" t="s">
        <v>1096</v>
      </c>
      <c r="AD525" s="2029" t="s">
        <v>1099</v>
      </c>
      <c r="AE525" s="2029"/>
      <c r="AF525" s="2029" t="s">
        <v>1110</v>
      </c>
      <c r="AG525" s="2029" t="s">
        <v>1087</v>
      </c>
      <c r="AH525" s="1951"/>
      <c r="AI525" s="2047" t="str">
        <f>T525</f>
        <v>30390256H</v>
      </c>
      <c r="AJ525" s="2076" cm="1">
        <f t="array" ref="AJ525">SUM(MID(0&amp;AI525,LARGE(INDEX(ISNUMBER(--MID(AI525,ROW($1:$127),1))*ROW($1:$127),),ROW($1:$127))+1,1)*10^ROW($1:$127)/10)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>F525/AN525</f>
        <v>264</v>
      </c>
      <c r="AN525" s="1494">
        <f>VLOOKUP(AJ525,'Item Master Data'!$A:$G,7,FALSE)</f>
        <v>26</v>
      </c>
      <c r="AO525" s="1494">
        <f>E525-AL525</f>
        <v>0</v>
      </c>
    </row>
    <row r="526" spans="1:41" s="1494" customFormat="1" ht="15" customHeight="1">
      <c r="A526" s="1550" t="s">
        <v>1156</v>
      </c>
      <c r="B526" s="2029" t="s">
        <v>3449</v>
      </c>
      <c r="C526" s="2030" t="s">
        <v>1192</v>
      </c>
      <c r="D526" s="2029" t="s">
        <v>2256</v>
      </c>
      <c r="E526" s="2031">
        <v>400</v>
      </c>
      <c r="F526" s="2032">
        <v>624</v>
      </c>
      <c r="G526" s="1833">
        <f>E526*F526</f>
        <v>249600</v>
      </c>
      <c r="H526" s="1831">
        <f>E526*F526/1000000</f>
        <v>0.24959999999999999</v>
      </c>
      <c r="I526" s="1837">
        <f>H526</f>
        <v>0.24959999999999999</v>
      </c>
      <c r="J526" s="2104"/>
      <c r="K526" s="2104"/>
      <c r="L526" s="2105"/>
      <c r="M526" s="1832">
        <f>SUM(I526:L526)</f>
        <v>0.24959999999999999</v>
      </c>
      <c r="N526" s="2030">
        <v>44655</v>
      </c>
      <c r="O526" s="2030">
        <v>44630</v>
      </c>
      <c r="P526" s="2030">
        <v>44652</v>
      </c>
      <c r="Q526" s="2030">
        <v>44655</v>
      </c>
      <c r="R526" s="2029" t="s">
        <v>267</v>
      </c>
      <c r="S526" s="2029">
        <v>60</v>
      </c>
      <c r="T526" s="2029" t="s">
        <v>3416</v>
      </c>
      <c r="U526" s="2024">
        <v>0.48</v>
      </c>
      <c r="V526" s="2030" t="s">
        <v>3343</v>
      </c>
      <c r="W526" s="2029" t="s">
        <v>1094</v>
      </c>
      <c r="X526" s="2028"/>
      <c r="Y526" s="2029">
        <v>75</v>
      </c>
      <c r="Z526" s="2029" t="s">
        <v>1153</v>
      </c>
      <c r="AA526" s="2029" t="s">
        <v>1099</v>
      </c>
      <c r="AB526" s="2027">
        <v>94544</v>
      </c>
      <c r="AC526" s="2029" t="s">
        <v>1096</v>
      </c>
      <c r="AD526" s="2029" t="s">
        <v>3186</v>
      </c>
      <c r="AE526" s="2029"/>
      <c r="AF526" s="2029" t="s">
        <v>1110</v>
      </c>
      <c r="AG526" s="2029" t="s">
        <v>1087</v>
      </c>
      <c r="AH526" s="1951"/>
      <c r="AI526" s="2047" t="str">
        <f>T526</f>
        <v>30390256H</v>
      </c>
      <c r="AJ526" s="2076" cm="1">
        <f t="array" ref="AJ526">SUM(MID(0&amp;AI526,LARGE(INDEX(ISNUMBER(--MID(AI526,ROW($1:$127),1))*ROW($1:$127),),ROW($1:$127))+1,1)*10^ROW($1:$127)/10)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>F526/AN526</f>
        <v>24</v>
      </c>
      <c r="AN526" s="1494">
        <f>VLOOKUP(AJ526,'Item Master Data'!$A:$G,7,FALSE)</f>
        <v>26</v>
      </c>
      <c r="AO526" s="1494">
        <f>E526-AL526</f>
        <v>0</v>
      </c>
    </row>
    <row r="527" spans="1:41" s="1494" customFormat="1" ht="15" customHeight="1">
      <c r="A527" s="1411" t="s">
        <v>1156</v>
      </c>
      <c r="B527" s="2029" t="s">
        <v>3449</v>
      </c>
      <c r="C527" s="2030" t="s">
        <v>1192</v>
      </c>
      <c r="D527" s="2029" t="s">
        <v>2256</v>
      </c>
      <c r="E527" s="2031">
        <v>400</v>
      </c>
      <c r="F527" s="2032">
        <v>624</v>
      </c>
      <c r="G527" s="1833">
        <f>E527*F527</f>
        <v>249600</v>
      </c>
      <c r="H527" s="1831">
        <f>E527*F527/1000000</f>
        <v>0.24959999999999999</v>
      </c>
      <c r="I527" s="1837">
        <f>H527</f>
        <v>0.24959999999999999</v>
      </c>
      <c r="J527" s="2104"/>
      <c r="K527" s="2104"/>
      <c r="L527" s="2105"/>
      <c r="M527" s="1832">
        <f>SUM(I527:L527)</f>
        <v>0.24959999999999999</v>
      </c>
      <c r="N527" s="2030">
        <v>44655</v>
      </c>
      <c r="O527" s="2030">
        <v>44630</v>
      </c>
      <c r="P527" s="2030">
        <v>44652</v>
      </c>
      <c r="Q527" s="2030">
        <v>44655</v>
      </c>
      <c r="R527" s="2029" t="s">
        <v>267</v>
      </c>
      <c r="S527" s="2029">
        <v>60</v>
      </c>
      <c r="T527" s="2029" t="s">
        <v>3416</v>
      </c>
      <c r="U527" s="2024">
        <v>0.48</v>
      </c>
      <c r="V527" s="2030" t="s">
        <v>3343</v>
      </c>
      <c r="W527" s="2029" t="s">
        <v>1094</v>
      </c>
      <c r="X527" s="2028"/>
      <c r="Y527" s="2029">
        <v>75</v>
      </c>
      <c r="Z527" s="2029" t="s">
        <v>1153</v>
      </c>
      <c r="AA527" s="2029" t="s">
        <v>1099</v>
      </c>
      <c r="AB527" s="2027">
        <v>94544</v>
      </c>
      <c r="AC527" s="2029" t="s">
        <v>1096</v>
      </c>
      <c r="AD527" s="2029" t="s">
        <v>3186</v>
      </c>
      <c r="AE527" s="2029"/>
      <c r="AF527" s="2029" t="s">
        <v>1110</v>
      </c>
      <c r="AG527" s="2029" t="s">
        <v>1087</v>
      </c>
      <c r="AH527" s="1951"/>
      <c r="AI527" s="2047" t="str">
        <f>T527</f>
        <v>30390256H</v>
      </c>
      <c r="AJ527" s="2076" cm="1">
        <f t="array" ref="AJ527">SUM(MID(0&amp;AI527,LARGE(INDEX(ISNUMBER(--MID(AI527,ROW($1:$127),1))*ROW($1:$127),),ROW($1:$127))+1,1)*10^ROW($1:$127)/10)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>F527/AN527</f>
        <v>24</v>
      </c>
      <c r="AN527" s="1494">
        <f>VLOOKUP(AJ527,'Item Master Data'!$A:$G,7,FALSE)</f>
        <v>26</v>
      </c>
      <c r="AO527" s="1494">
        <f>E527-AL527</f>
        <v>0</v>
      </c>
    </row>
    <row r="528" spans="1:41" s="1494" customFormat="1" ht="15" customHeight="1">
      <c r="A528" s="1411" t="s">
        <v>1156</v>
      </c>
      <c r="B528" s="2200" t="s">
        <v>4077</v>
      </c>
      <c r="C528" s="2030" t="s">
        <v>1192</v>
      </c>
      <c r="D528" s="2029" t="s">
        <v>2256</v>
      </c>
      <c r="E528" s="2031">
        <v>400</v>
      </c>
      <c r="F528" s="2032">
        <v>624</v>
      </c>
      <c r="G528" s="1833">
        <f>E528*F528</f>
        <v>249600</v>
      </c>
      <c r="H528" s="1831">
        <f>E528*F528/1000000</f>
        <v>0.24959999999999999</v>
      </c>
      <c r="I528" s="1837">
        <f>H528</f>
        <v>0.24959999999999999</v>
      </c>
      <c r="J528" s="2104"/>
      <c r="K528" s="2104"/>
      <c r="L528" s="2105"/>
      <c r="M528" s="1832">
        <f>SUM(I528:L528)</f>
        <v>0.24959999999999999</v>
      </c>
      <c r="N528" s="2030">
        <v>44657</v>
      </c>
      <c r="O528" s="2030">
        <v>44652</v>
      </c>
      <c r="P528" s="2030">
        <v>44656</v>
      </c>
      <c r="Q528" s="2030">
        <v>44657</v>
      </c>
      <c r="R528" s="2029" t="s">
        <v>267</v>
      </c>
      <c r="S528" s="2029">
        <v>60</v>
      </c>
      <c r="T528" s="2029" t="s">
        <v>3416</v>
      </c>
      <c r="U528" s="2024">
        <v>0.48</v>
      </c>
      <c r="V528" s="1952"/>
      <c r="W528" s="2029" t="s">
        <v>1094</v>
      </c>
      <c r="X528" s="2028"/>
      <c r="Y528" s="2029">
        <v>75</v>
      </c>
      <c r="Z528" s="2029" t="s">
        <v>1153</v>
      </c>
      <c r="AA528" s="2029" t="s">
        <v>1099</v>
      </c>
      <c r="AB528" s="2027">
        <v>94544</v>
      </c>
      <c r="AC528" s="2029" t="s">
        <v>1096</v>
      </c>
      <c r="AD528" s="2029" t="s">
        <v>1099</v>
      </c>
      <c r="AE528" s="2029"/>
      <c r="AF528" s="2029" t="s">
        <v>1110</v>
      </c>
      <c r="AG528" s="2029" t="s">
        <v>1087</v>
      </c>
      <c r="AH528" s="1951"/>
      <c r="AI528" s="2047" t="str">
        <f>T528</f>
        <v>30390256H</v>
      </c>
      <c r="AJ528" s="2076" cm="1">
        <f t="array" ref="AJ528">SUM(MID(0&amp;AI528,LARGE(INDEX(ISNUMBER(--MID(AI528,ROW($1:$127),1))*ROW($1:$127),),ROW($1:$127))+1,1)*10^ROW($1:$127)/10)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>F528/AN528</f>
        <v>24</v>
      </c>
      <c r="AN528" s="1494">
        <f>VLOOKUP(AJ528,'Item Master Data'!$A:$G,7,FALSE)</f>
        <v>26</v>
      </c>
      <c r="AO528" s="1494">
        <f>E528-AL528</f>
        <v>0</v>
      </c>
    </row>
    <row r="529" spans="1:41" s="1494" customFormat="1" ht="15" customHeight="1">
      <c r="A529" s="1550" t="s">
        <v>1156</v>
      </c>
      <c r="B529" s="2200" t="s">
        <v>4077</v>
      </c>
      <c r="C529" s="2030" t="s">
        <v>1192</v>
      </c>
      <c r="D529" s="2029" t="s">
        <v>2256</v>
      </c>
      <c r="E529" s="2031">
        <v>400</v>
      </c>
      <c r="F529" s="2032">
        <v>624</v>
      </c>
      <c r="G529" s="1833">
        <f>E529*F529</f>
        <v>249600</v>
      </c>
      <c r="H529" s="1831">
        <f>E529*F529/1000000</f>
        <v>0.24959999999999999</v>
      </c>
      <c r="I529" s="1837">
        <f>H529</f>
        <v>0.24959999999999999</v>
      </c>
      <c r="J529" s="2104"/>
      <c r="K529" s="2104"/>
      <c r="L529" s="2105"/>
      <c r="M529" s="1832">
        <f>SUM(I529:L529)</f>
        <v>0.24959999999999999</v>
      </c>
      <c r="N529" s="2030">
        <v>44657</v>
      </c>
      <c r="O529" s="2030">
        <v>44652</v>
      </c>
      <c r="P529" s="2030">
        <v>44656</v>
      </c>
      <c r="Q529" s="2030">
        <v>44657</v>
      </c>
      <c r="R529" s="2029" t="s">
        <v>267</v>
      </c>
      <c r="S529" s="2029">
        <v>60</v>
      </c>
      <c r="T529" s="2029" t="s">
        <v>3416</v>
      </c>
      <c r="U529" s="2024">
        <v>0.48</v>
      </c>
      <c r="V529" s="1952"/>
      <c r="W529" s="2029" t="s">
        <v>1094</v>
      </c>
      <c r="X529" s="2028"/>
      <c r="Y529" s="2029">
        <v>75</v>
      </c>
      <c r="Z529" s="2029" t="s">
        <v>1153</v>
      </c>
      <c r="AA529" s="2029" t="s">
        <v>1099</v>
      </c>
      <c r="AB529" s="2027">
        <v>94544</v>
      </c>
      <c r="AC529" s="2029" t="s">
        <v>1096</v>
      </c>
      <c r="AD529" s="2029" t="s">
        <v>1099</v>
      </c>
      <c r="AE529" s="2029"/>
      <c r="AF529" s="2029" t="s">
        <v>1110</v>
      </c>
      <c r="AG529" s="2029" t="s">
        <v>1087</v>
      </c>
      <c r="AH529" s="1951"/>
      <c r="AI529" s="2047" t="str">
        <f>T529</f>
        <v>30390256H</v>
      </c>
      <c r="AJ529" s="2076" cm="1">
        <f t="array" ref="AJ529">SUM(MID(0&amp;AI529,LARGE(INDEX(ISNUMBER(--MID(AI529,ROW($1:$127),1))*ROW($1:$127),),ROW($1:$127))+1,1)*10^ROW($1:$127)/10)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>F529/AN529</f>
        <v>24</v>
      </c>
      <c r="AN529" s="1494">
        <f>VLOOKUP(AJ529,'Item Master Data'!$A:$G,7,FALSE)</f>
        <v>26</v>
      </c>
      <c r="AO529" s="1494">
        <f>E529-AL529</f>
        <v>0</v>
      </c>
    </row>
    <row r="530" spans="1:41" s="1494" customFormat="1" ht="15" customHeight="1">
      <c r="A530" s="1550" t="s">
        <v>1156</v>
      </c>
      <c r="B530" s="2200" t="s">
        <v>4077</v>
      </c>
      <c r="C530" s="2030" t="s">
        <v>1192</v>
      </c>
      <c r="D530" s="2029" t="s">
        <v>2256</v>
      </c>
      <c r="E530" s="2031">
        <v>400</v>
      </c>
      <c r="F530" s="2032">
        <v>624</v>
      </c>
      <c r="G530" s="1833">
        <f>E530*F530</f>
        <v>249600</v>
      </c>
      <c r="H530" s="1831">
        <f>E530*F530/1000000</f>
        <v>0.24959999999999999</v>
      </c>
      <c r="I530" s="1837">
        <f>H530</f>
        <v>0.24959999999999999</v>
      </c>
      <c r="J530" s="2104"/>
      <c r="K530" s="2104"/>
      <c r="L530" s="2105"/>
      <c r="M530" s="1832">
        <f>SUM(I530:L530)</f>
        <v>0.24959999999999999</v>
      </c>
      <c r="N530" s="2030">
        <v>44657</v>
      </c>
      <c r="O530" s="2030">
        <v>44652</v>
      </c>
      <c r="P530" s="2030">
        <v>44656</v>
      </c>
      <c r="Q530" s="2030">
        <v>44657</v>
      </c>
      <c r="R530" s="2029" t="s">
        <v>267</v>
      </c>
      <c r="S530" s="2029">
        <v>60</v>
      </c>
      <c r="T530" s="2029" t="s">
        <v>3416</v>
      </c>
      <c r="U530" s="2024">
        <v>0.48</v>
      </c>
      <c r="V530" s="1952"/>
      <c r="W530" s="2029" t="s">
        <v>1094</v>
      </c>
      <c r="X530" s="2028"/>
      <c r="Y530" s="2029">
        <v>75</v>
      </c>
      <c r="Z530" s="2029" t="s">
        <v>1153</v>
      </c>
      <c r="AA530" s="2029" t="s">
        <v>1099</v>
      </c>
      <c r="AB530" s="2027">
        <v>94544</v>
      </c>
      <c r="AC530" s="2029" t="s">
        <v>1096</v>
      </c>
      <c r="AD530" s="2029" t="s">
        <v>1099</v>
      </c>
      <c r="AE530" s="2029"/>
      <c r="AF530" s="2029" t="s">
        <v>1110</v>
      </c>
      <c r="AG530" s="2029" t="s">
        <v>1087</v>
      </c>
      <c r="AH530" s="1951"/>
      <c r="AI530" s="2047" t="str">
        <f>T530</f>
        <v>30390256H</v>
      </c>
      <c r="AJ530" s="2076" cm="1">
        <f t="array" ref="AJ530">SUM(MID(0&amp;AI530,LARGE(INDEX(ISNUMBER(--MID(AI530,ROW($1:$127),1))*ROW($1:$127),),ROW($1:$127))+1,1)*10^ROW($1:$127)/10)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>F530/AN530</f>
        <v>24</v>
      </c>
      <c r="AN530" s="1494">
        <f>VLOOKUP(AJ530,'Item Master Data'!$A:$G,7,FALSE)</f>
        <v>26</v>
      </c>
      <c r="AO530" s="1494">
        <f>E530-AL530</f>
        <v>0</v>
      </c>
    </row>
    <row r="531" spans="1:41" s="1494" customFormat="1" ht="15" customHeight="1">
      <c r="A531" s="1550" t="s">
        <v>1156</v>
      </c>
      <c r="B531" s="2200" t="s">
        <v>4077</v>
      </c>
      <c r="C531" s="2030" t="s">
        <v>1192</v>
      </c>
      <c r="D531" s="2029" t="s">
        <v>2256</v>
      </c>
      <c r="E531" s="2031">
        <v>400</v>
      </c>
      <c r="F531" s="2032">
        <v>624</v>
      </c>
      <c r="G531" s="1833">
        <f>E531*F531</f>
        <v>249600</v>
      </c>
      <c r="H531" s="1831">
        <f>E531*F531/1000000</f>
        <v>0.24959999999999999</v>
      </c>
      <c r="I531" s="1837">
        <f>H531</f>
        <v>0.24959999999999999</v>
      </c>
      <c r="J531" s="2104"/>
      <c r="K531" s="2104"/>
      <c r="L531" s="2105"/>
      <c r="M531" s="1832">
        <f>SUM(I531:L531)</f>
        <v>0.24959999999999999</v>
      </c>
      <c r="N531" s="2030">
        <v>44657</v>
      </c>
      <c r="O531" s="2030">
        <v>44652</v>
      </c>
      <c r="P531" s="2030">
        <v>44656</v>
      </c>
      <c r="Q531" s="2030">
        <v>44657</v>
      </c>
      <c r="R531" s="2029" t="s">
        <v>267</v>
      </c>
      <c r="S531" s="2029">
        <v>60</v>
      </c>
      <c r="T531" s="2029" t="s">
        <v>3416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1153</v>
      </c>
      <c r="AA531" s="2029" t="s">
        <v>1099</v>
      </c>
      <c r="AB531" s="2027">
        <v>94544</v>
      </c>
      <c r="AC531" s="2029" t="s">
        <v>1096</v>
      </c>
      <c r="AD531" s="2029" t="s">
        <v>1099</v>
      </c>
      <c r="AE531" s="2029"/>
      <c r="AF531" s="2029" t="s">
        <v>1110</v>
      </c>
      <c r="AG531" s="2029" t="s">
        <v>1087</v>
      </c>
      <c r="AH531" s="1951"/>
      <c r="AI531" s="2047" t="str">
        <f>T531</f>
        <v>30390256H</v>
      </c>
      <c r="AJ531" s="2076" cm="1">
        <f t="array" ref="AJ531">SUM(MID(0&amp;AI531,LARGE(INDEX(ISNUMBER(--MID(AI531,ROW($1:$127),1))*ROW($1:$127),),ROW($1:$127))+1,1)*10^ROW($1:$127)/10)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>F531/AN531</f>
        <v>24</v>
      </c>
      <c r="AN531" s="1494">
        <f>VLOOKUP(AJ531,'Item Master Data'!$A:$G,7,FALSE)</f>
        <v>26</v>
      </c>
      <c r="AO531" s="1494">
        <f>E531-AL531</f>
        <v>0</v>
      </c>
    </row>
    <row r="532" spans="1:41" s="1494" customFormat="1" ht="15" customHeight="1">
      <c r="A532" s="1550" t="s">
        <v>1156</v>
      </c>
      <c r="B532" s="2200" t="s">
        <v>4077</v>
      </c>
      <c r="C532" s="2030" t="s">
        <v>1192</v>
      </c>
      <c r="D532" s="2029" t="s">
        <v>2256</v>
      </c>
      <c r="E532" s="2031">
        <v>400</v>
      </c>
      <c r="F532" s="2032">
        <v>624</v>
      </c>
      <c r="G532" s="1833">
        <f>E532*F532</f>
        <v>249600</v>
      </c>
      <c r="H532" s="1831">
        <f>E532*F532/1000000</f>
        <v>0.24959999999999999</v>
      </c>
      <c r="I532" s="1837">
        <f>H532</f>
        <v>0.24959999999999999</v>
      </c>
      <c r="J532" s="2104"/>
      <c r="K532" s="2104"/>
      <c r="L532" s="2105"/>
      <c r="M532" s="1832">
        <f>SUM(I532:L532)</f>
        <v>0.24959999999999999</v>
      </c>
      <c r="N532" s="2030">
        <v>44658</v>
      </c>
      <c r="O532" s="2030">
        <v>44652</v>
      </c>
      <c r="P532" s="2030">
        <v>44657</v>
      </c>
      <c r="Q532" s="2030">
        <v>44658</v>
      </c>
      <c r="R532" s="2029" t="s">
        <v>267</v>
      </c>
      <c r="S532" s="2029">
        <v>60</v>
      </c>
      <c r="T532" s="2029" t="s">
        <v>3416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1153</v>
      </c>
      <c r="AA532" s="2029" t="s">
        <v>1099</v>
      </c>
      <c r="AB532" s="2027">
        <v>94544</v>
      </c>
      <c r="AC532" s="2029" t="s">
        <v>1096</v>
      </c>
      <c r="AD532" s="2029" t="s">
        <v>1099</v>
      </c>
      <c r="AE532" s="2029"/>
      <c r="AF532" s="2029" t="s">
        <v>1110</v>
      </c>
      <c r="AG532" s="2029" t="s">
        <v>1087</v>
      </c>
      <c r="AH532" s="1951"/>
      <c r="AI532" s="2047" t="str">
        <f>T532</f>
        <v>30390256H</v>
      </c>
      <c r="AJ532" s="2076" cm="1">
        <f t="array" ref="AJ532">SUM(MID(0&amp;AI532,LARGE(INDEX(ISNUMBER(--MID(AI532,ROW($1:$127),1))*ROW($1:$127),),ROW($1:$127))+1,1)*10^ROW($1:$127)/10)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>F532/AN532</f>
        <v>24</v>
      </c>
      <c r="AN532" s="1494">
        <f>VLOOKUP(AJ532,'Item Master Data'!$A:$G,7,FALSE)</f>
        <v>26</v>
      </c>
      <c r="AO532" s="1494">
        <f>E532-AL532</f>
        <v>0</v>
      </c>
    </row>
    <row r="533" spans="1:41" s="1494" customFormat="1" ht="15" customHeight="1">
      <c r="A533" s="1550" t="s">
        <v>1156</v>
      </c>
      <c r="B533" s="2200" t="s">
        <v>4077</v>
      </c>
      <c r="C533" s="2030" t="s">
        <v>1192</v>
      </c>
      <c r="D533" s="2029" t="s">
        <v>2256</v>
      </c>
      <c r="E533" s="2031">
        <v>400</v>
      </c>
      <c r="F533" s="2032">
        <v>624</v>
      </c>
      <c r="G533" s="1833">
        <f>E533*F533</f>
        <v>249600</v>
      </c>
      <c r="H533" s="1831">
        <f>E533*F533/1000000</f>
        <v>0.24959999999999999</v>
      </c>
      <c r="I533" s="1837">
        <f>H533</f>
        <v>0.24959999999999999</v>
      </c>
      <c r="J533" s="2104"/>
      <c r="K533" s="2104"/>
      <c r="L533" s="2105"/>
      <c r="M533" s="1832">
        <f>SUM(I533:L533)</f>
        <v>0.24959999999999999</v>
      </c>
      <c r="N533" s="2030">
        <v>44658</v>
      </c>
      <c r="O533" s="2030">
        <v>44652</v>
      </c>
      <c r="P533" s="2030">
        <v>44657</v>
      </c>
      <c r="Q533" s="2030">
        <v>44658</v>
      </c>
      <c r="R533" s="2029" t="s">
        <v>267</v>
      </c>
      <c r="S533" s="2029">
        <v>60</v>
      </c>
      <c r="T533" s="2029" t="s">
        <v>3416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1153</v>
      </c>
      <c r="AA533" s="2029" t="s">
        <v>1099</v>
      </c>
      <c r="AB533" s="2027">
        <v>94544</v>
      </c>
      <c r="AC533" s="2029" t="s">
        <v>1096</v>
      </c>
      <c r="AD533" s="2029" t="s">
        <v>1099</v>
      </c>
      <c r="AE533" s="2029"/>
      <c r="AF533" s="2029" t="s">
        <v>1110</v>
      </c>
      <c r="AG533" s="2029" t="s">
        <v>1087</v>
      </c>
      <c r="AH533" s="1951"/>
      <c r="AI533" s="2047" t="str">
        <f>T533</f>
        <v>30390256H</v>
      </c>
      <c r="AJ533" s="2076" cm="1">
        <f t="array" ref="AJ533">SUM(MID(0&amp;AI533,LARGE(INDEX(ISNUMBER(--MID(AI533,ROW($1:$127),1))*ROW($1:$127),),ROW($1:$127))+1,1)*10^ROW($1:$127)/10)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>F533/AN533</f>
        <v>24</v>
      </c>
      <c r="AN533" s="1494">
        <f>VLOOKUP(AJ533,'Item Master Data'!$A:$G,7,FALSE)</f>
        <v>26</v>
      </c>
      <c r="AO533" s="1494">
        <f>E533-AL533</f>
        <v>0</v>
      </c>
    </row>
    <row r="534" spans="1:41" s="1494" customFormat="1" ht="15" customHeight="1">
      <c r="A534" s="1550" t="s">
        <v>1156</v>
      </c>
      <c r="B534" s="2200" t="s">
        <v>4077</v>
      </c>
      <c r="C534" s="2030" t="s">
        <v>1192</v>
      </c>
      <c r="D534" s="2029" t="s">
        <v>2256</v>
      </c>
      <c r="E534" s="2031">
        <v>400</v>
      </c>
      <c r="F534" s="2032">
        <v>624</v>
      </c>
      <c r="G534" s="1833">
        <f>E534*F534</f>
        <v>249600</v>
      </c>
      <c r="H534" s="1831">
        <f>E534*F534/1000000</f>
        <v>0.24959999999999999</v>
      </c>
      <c r="I534" s="1837">
        <f>H534</f>
        <v>0.24959999999999999</v>
      </c>
      <c r="J534" s="2104"/>
      <c r="K534" s="2104"/>
      <c r="L534" s="2105"/>
      <c r="M534" s="1832">
        <f>SUM(I534:L534)</f>
        <v>0.24959999999999999</v>
      </c>
      <c r="N534" s="2030">
        <v>44658</v>
      </c>
      <c r="O534" s="2030">
        <v>44652</v>
      </c>
      <c r="P534" s="2030">
        <v>44657</v>
      </c>
      <c r="Q534" s="2030">
        <v>44658</v>
      </c>
      <c r="R534" s="2029" t="s">
        <v>267</v>
      </c>
      <c r="S534" s="2029">
        <v>60</v>
      </c>
      <c r="T534" s="2029" t="s">
        <v>3416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1153</v>
      </c>
      <c r="AA534" s="2029" t="s">
        <v>1099</v>
      </c>
      <c r="AB534" s="2027">
        <v>94544</v>
      </c>
      <c r="AC534" s="2029" t="s">
        <v>1096</v>
      </c>
      <c r="AD534" s="2029" t="s">
        <v>1099</v>
      </c>
      <c r="AE534" s="2029"/>
      <c r="AF534" s="2029" t="s">
        <v>1110</v>
      </c>
      <c r="AG534" s="2029" t="s">
        <v>1087</v>
      </c>
      <c r="AH534" s="1951"/>
      <c r="AI534" s="2047" t="str">
        <f>T534</f>
        <v>30390256H</v>
      </c>
      <c r="AJ534" s="2076" cm="1">
        <f t="array" ref="AJ534">SUM(MID(0&amp;AI534,LARGE(INDEX(ISNUMBER(--MID(AI534,ROW($1:$127),1))*ROW($1:$127),),ROW($1:$127))+1,1)*10^ROW($1:$127)/10)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>F534/AN534</f>
        <v>24</v>
      </c>
      <c r="AN534" s="1494">
        <f>VLOOKUP(AJ534,'Item Master Data'!$A:$G,7,FALSE)</f>
        <v>26</v>
      </c>
      <c r="AO534" s="1494">
        <f>E534-AL534</f>
        <v>0</v>
      </c>
    </row>
    <row r="535" spans="1:41" s="1494" customFormat="1" ht="15" customHeight="1">
      <c r="A535" s="1550" t="s">
        <v>1156</v>
      </c>
      <c r="B535" s="2200" t="s">
        <v>4077</v>
      </c>
      <c r="C535" s="2030" t="s">
        <v>1192</v>
      </c>
      <c r="D535" s="2029" t="s">
        <v>2256</v>
      </c>
      <c r="E535" s="2031">
        <v>400</v>
      </c>
      <c r="F535" s="2032">
        <v>624</v>
      </c>
      <c r="G535" s="1833">
        <f>E535*F535</f>
        <v>249600</v>
      </c>
      <c r="H535" s="1831">
        <f>E535*F535/1000000</f>
        <v>0.24959999999999999</v>
      </c>
      <c r="I535" s="1837">
        <f>H535</f>
        <v>0.24959999999999999</v>
      </c>
      <c r="J535" s="2104"/>
      <c r="K535" s="2104"/>
      <c r="L535" s="2105"/>
      <c r="M535" s="1832">
        <f>SUM(I535:L535)</f>
        <v>0.24959999999999999</v>
      </c>
      <c r="N535" s="2030">
        <v>44659</v>
      </c>
      <c r="O535" s="2030">
        <v>44652</v>
      </c>
      <c r="P535" s="2030">
        <v>44658</v>
      </c>
      <c r="Q535" s="2030">
        <v>44659</v>
      </c>
      <c r="R535" s="2029" t="s">
        <v>267</v>
      </c>
      <c r="S535" s="2029">
        <v>60</v>
      </c>
      <c r="T535" s="2029" t="s">
        <v>3416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1153</v>
      </c>
      <c r="AA535" s="2029" t="s">
        <v>1099</v>
      </c>
      <c r="AB535" s="2027">
        <v>94544</v>
      </c>
      <c r="AC535" s="2029" t="s">
        <v>1096</v>
      </c>
      <c r="AD535" s="2029" t="s">
        <v>1099</v>
      </c>
      <c r="AE535" s="2029"/>
      <c r="AF535" s="2029" t="s">
        <v>1110</v>
      </c>
      <c r="AG535" s="2029" t="s">
        <v>1087</v>
      </c>
      <c r="AH535" s="1951"/>
      <c r="AI535" s="2047" t="str">
        <f>T535</f>
        <v>30390256H</v>
      </c>
      <c r="AJ535" s="2076" cm="1">
        <f t="array" ref="AJ535">SUM(MID(0&amp;AI535,LARGE(INDEX(ISNUMBER(--MID(AI535,ROW($1:$127),1))*ROW($1:$127),),ROW($1:$127))+1,1)*10^ROW($1:$127)/10)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>F535/AN535</f>
        <v>24</v>
      </c>
      <c r="AN535" s="1494">
        <f>VLOOKUP(AJ535,'Item Master Data'!$A:$G,7,FALSE)</f>
        <v>26</v>
      </c>
      <c r="AO535" s="1494">
        <f>E535-AL535</f>
        <v>0</v>
      </c>
    </row>
    <row r="536" spans="1:41" s="1494" customFormat="1" ht="15" customHeight="1">
      <c r="A536" s="1550" t="s">
        <v>1156</v>
      </c>
      <c r="B536" s="2200" t="s">
        <v>4077</v>
      </c>
      <c r="C536" s="2030" t="s">
        <v>1192</v>
      </c>
      <c r="D536" s="2029" t="s">
        <v>2256</v>
      </c>
      <c r="E536" s="2031">
        <v>400</v>
      </c>
      <c r="F536" s="2032">
        <v>624</v>
      </c>
      <c r="G536" s="1833">
        <f>E536*F536</f>
        <v>249600</v>
      </c>
      <c r="H536" s="1831">
        <f>E536*F536/1000000</f>
        <v>0.24959999999999999</v>
      </c>
      <c r="I536" s="1837">
        <f>H536</f>
        <v>0.24959999999999999</v>
      </c>
      <c r="J536" s="2104"/>
      <c r="K536" s="2104"/>
      <c r="L536" s="2105"/>
      <c r="M536" s="1832">
        <f>SUM(I536:L536)</f>
        <v>0.24959999999999999</v>
      </c>
      <c r="N536" s="2030">
        <v>44659</v>
      </c>
      <c r="O536" s="2030">
        <v>44652</v>
      </c>
      <c r="P536" s="2030">
        <v>44658</v>
      </c>
      <c r="Q536" s="2030">
        <v>44659</v>
      </c>
      <c r="R536" s="2029" t="s">
        <v>267</v>
      </c>
      <c r="S536" s="2029">
        <v>60</v>
      </c>
      <c r="T536" s="2029" t="s">
        <v>3416</v>
      </c>
      <c r="U536" s="2024">
        <v>0.48</v>
      </c>
      <c r="V536" s="1952"/>
      <c r="W536" s="2029" t="s">
        <v>1094</v>
      </c>
      <c r="X536" s="2028"/>
      <c r="Y536" s="2029">
        <v>75</v>
      </c>
      <c r="Z536" s="2029" t="s">
        <v>1153</v>
      </c>
      <c r="AA536" s="2029" t="s">
        <v>1099</v>
      </c>
      <c r="AB536" s="2027">
        <v>94544</v>
      </c>
      <c r="AC536" s="2029" t="s">
        <v>1096</v>
      </c>
      <c r="AD536" s="2029" t="s">
        <v>1099</v>
      </c>
      <c r="AE536" s="2029"/>
      <c r="AF536" s="2029" t="s">
        <v>1110</v>
      </c>
      <c r="AG536" s="2029" t="s">
        <v>1087</v>
      </c>
      <c r="AH536" s="1951"/>
      <c r="AI536" s="2047" t="str">
        <f>T536</f>
        <v>30390256H</v>
      </c>
      <c r="AJ536" s="2076" cm="1">
        <f t="array" ref="AJ536">SUM(MID(0&amp;AI536,LARGE(INDEX(ISNUMBER(--MID(AI536,ROW($1:$127),1))*ROW($1:$127),),ROW($1:$127))+1,1)*10^ROW($1:$127)/10)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>F536/AN536</f>
        <v>24</v>
      </c>
      <c r="AN536" s="1494">
        <f>VLOOKUP(AJ536,'Item Master Data'!$A:$G,7,FALSE)</f>
        <v>26</v>
      </c>
      <c r="AO536" s="1494">
        <f>E536-AL536</f>
        <v>0</v>
      </c>
    </row>
    <row r="537" spans="1:41" s="1494" customFormat="1" ht="15" customHeight="1">
      <c r="A537" s="1550" t="s">
        <v>1156</v>
      </c>
      <c r="B537" s="2200" t="s">
        <v>3415</v>
      </c>
      <c r="C537" s="2030" t="s">
        <v>1192</v>
      </c>
      <c r="D537" s="2029" t="s">
        <v>2256</v>
      </c>
      <c r="E537" s="2031">
        <v>400</v>
      </c>
      <c r="F537" s="2032">
        <v>624</v>
      </c>
      <c r="G537" s="1833">
        <f>E537*F537</f>
        <v>249600</v>
      </c>
      <c r="H537" s="1831">
        <f>E537*F537/1000000</f>
        <v>0.24959999999999999</v>
      </c>
      <c r="I537" s="1837">
        <f>H537</f>
        <v>0.24959999999999999</v>
      </c>
      <c r="J537" s="2104"/>
      <c r="K537" s="2104"/>
      <c r="L537" s="2105"/>
      <c r="M537" s="1832">
        <f>SUM(I537:L537)</f>
        <v>0.24959999999999999</v>
      </c>
      <c r="N537" s="2030">
        <v>44655</v>
      </c>
      <c r="O537" s="2030">
        <v>44630</v>
      </c>
      <c r="P537" s="2030">
        <v>44655</v>
      </c>
      <c r="Q537" s="2030">
        <v>44655</v>
      </c>
      <c r="R537" s="2029" t="s">
        <v>267</v>
      </c>
      <c r="S537" s="2029">
        <v>60</v>
      </c>
      <c r="T537" s="2029" t="s">
        <v>2529</v>
      </c>
      <c r="U537" s="2024">
        <v>0.48</v>
      </c>
      <c r="V537" s="2030"/>
      <c r="W537" s="2029" t="s">
        <v>1094</v>
      </c>
      <c r="X537" s="2028"/>
      <c r="Y537" s="2029">
        <v>75</v>
      </c>
      <c r="Z537" s="2029" t="s">
        <v>2308</v>
      </c>
      <c r="AA537" s="2029" t="s">
        <v>1099</v>
      </c>
      <c r="AB537" s="2027">
        <v>92407</v>
      </c>
      <c r="AC537" s="2029" t="s">
        <v>1096</v>
      </c>
      <c r="AD537" s="2029" t="s">
        <v>1099</v>
      </c>
      <c r="AE537" s="2029"/>
      <c r="AF537" s="2029" t="s">
        <v>1110</v>
      </c>
      <c r="AG537" s="2029" t="s">
        <v>1087</v>
      </c>
      <c r="AH537" s="1951"/>
      <c r="AI537" s="2047" t="str">
        <f>T537</f>
        <v>30390256C</v>
      </c>
      <c r="AJ537" s="2076" cm="1">
        <f t="array" ref="AJ537">SUM(MID(0&amp;AI537,LARGE(INDEX(ISNUMBER(--MID(AI537,ROW($1:$127),1))*ROW($1:$127),),ROW($1:$127))+1,1)*10^ROW($1:$127)/10)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>F537/AN537</f>
        <v>24</v>
      </c>
      <c r="AN537" s="1494">
        <f>VLOOKUP(AJ537,'Item Master Data'!$A:$G,7,FALSE)</f>
        <v>26</v>
      </c>
      <c r="AO537" s="1494">
        <f>E537-AL537</f>
        <v>0</v>
      </c>
    </row>
    <row r="538" spans="1:41" s="1494" customFormat="1" ht="15" customHeight="1">
      <c r="A538" s="1550" t="s">
        <v>1156</v>
      </c>
      <c r="B538" s="2029" t="s">
        <v>4078</v>
      </c>
      <c r="C538" s="2030" t="s">
        <v>1192</v>
      </c>
      <c r="D538" s="2029" t="s">
        <v>2256</v>
      </c>
      <c r="E538" s="2031">
        <v>400</v>
      </c>
      <c r="F538" s="2032">
        <v>624</v>
      </c>
      <c r="G538" s="1833">
        <f>E538*F538</f>
        <v>249600</v>
      </c>
      <c r="H538" s="1831">
        <f>E538*F538/1000000</f>
        <v>0.24959999999999999</v>
      </c>
      <c r="I538" s="1837">
        <f>H538</f>
        <v>0.24959999999999999</v>
      </c>
      <c r="J538" s="2104"/>
      <c r="K538" s="2104"/>
      <c r="L538" s="2105"/>
      <c r="M538" s="1832">
        <f>SUM(I538:L538)</f>
        <v>0.24959999999999999</v>
      </c>
      <c r="N538" s="2030">
        <v>44658</v>
      </c>
      <c r="O538" s="2030">
        <v>44652</v>
      </c>
      <c r="P538" s="2030">
        <v>44656</v>
      </c>
      <c r="Q538" s="2030">
        <v>44658</v>
      </c>
      <c r="R538" s="2029" t="s">
        <v>267</v>
      </c>
      <c r="S538" s="2029">
        <v>60</v>
      </c>
      <c r="T538" s="2029" t="s">
        <v>3416</v>
      </c>
      <c r="U538" s="2024">
        <v>0.48</v>
      </c>
      <c r="V538" s="1952"/>
      <c r="W538" s="2029" t="s">
        <v>1094</v>
      </c>
      <c r="X538" s="2028"/>
      <c r="Y538" s="2029">
        <v>75</v>
      </c>
      <c r="Z538" s="2029" t="s">
        <v>2308</v>
      </c>
      <c r="AA538" s="2029" t="s">
        <v>1099</v>
      </c>
      <c r="AB538" s="2027">
        <v>92407</v>
      </c>
      <c r="AC538" s="2029" t="s">
        <v>1096</v>
      </c>
      <c r="AD538" s="2029" t="s">
        <v>3186</v>
      </c>
      <c r="AE538" s="2029"/>
      <c r="AF538" s="2029" t="s">
        <v>1110</v>
      </c>
      <c r="AG538" s="2029" t="s">
        <v>1087</v>
      </c>
      <c r="AH538" s="1951"/>
      <c r="AI538" s="2047" t="str">
        <f>T538</f>
        <v>30390256H</v>
      </c>
      <c r="AJ538" s="2076" cm="1">
        <f t="array" ref="AJ538">SUM(MID(0&amp;AI538,LARGE(INDEX(ISNUMBER(--MID(AI538,ROW($1:$127),1))*ROW($1:$127),),ROW($1:$127))+1,1)*10^ROW($1:$127)/10)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>F538/AN538</f>
        <v>24</v>
      </c>
      <c r="AN538" s="1494">
        <f>VLOOKUP(AJ538,'Item Master Data'!$A:$G,7,FALSE)</f>
        <v>26</v>
      </c>
      <c r="AO538" s="1494">
        <f>E538-AL538</f>
        <v>0</v>
      </c>
    </row>
    <row r="539" spans="1:41" s="1494" customFormat="1" ht="15" customHeight="1">
      <c r="A539" s="1550" t="s">
        <v>1156</v>
      </c>
      <c r="B539" s="2029" t="s">
        <v>4078</v>
      </c>
      <c r="C539" s="2030" t="s">
        <v>1192</v>
      </c>
      <c r="D539" s="2029" t="s">
        <v>2256</v>
      </c>
      <c r="E539" s="2031">
        <v>400</v>
      </c>
      <c r="F539" s="2032">
        <v>624</v>
      </c>
      <c r="G539" s="1833">
        <f>E539*F539</f>
        <v>249600</v>
      </c>
      <c r="H539" s="1831">
        <f>E539*F539/1000000</f>
        <v>0.24959999999999999</v>
      </c>
      <c r="I539" s="1837">
        <f>H539</f>
        <v>0.24959999999999999</v>
      </c>
      <c r="J539" s="2104"/>
      <c r="K539" s="2104"/>
      <c r="L539" s="2105"/>
      <c r="M539" s="1832">
        <f>SUM(I539:L539)</f>
        <v>0.24959999999999999</v>
      </c>
      <c r="N539" s="2030">
        <v>44658</v>
      </c>
      <c r="O539" s="2030">
        <v>44652</v>
      </c>
      <c r="P539" s="2030">
        <v>44656</v>
      </c>
      <c r="Q539" s="2030">
        <v>44658</v>
      </c>
      <c r="R539" s="2029" t="s">
        <v>267</v>
      </c>
      <c r="S539" s="2029">
        <v>60</v>
      </c>
      <c r="T539" s="2029" t="s">
        <v>3416</v>
      </c>
      <c r="U539" s="2024">
        <v>0.48</v>
      </c>
      <c r="V539" s="1952"/>
      <c r="W539" s="2029" t="s">
        <v>1094</v>
      </c>
      <c r="X539" s="2028"/>
      <c r="Y539" s="2029">
        <v>75</v>
      </c>
      <c r="Z539" s="2029" t="s">
        <v>2308</v>
      </c>
      <c r="AA539" s="2029" t="s">
        <v>1099</v>
      </c>
      <c r="AB539" s="2027">
        <v>92407</v>
      </c>
      <c r="AC539" s="2029" t="s">
        <v>1096</v>
      </c>
      <c r="AD539" s="2029" t="s">
        <v>3186</v>
      </c>
      <c r="AE539" s="2029"/>
      <c r="AF539" s="2029" t="s">
        <v>1110</v>
      </c>
      <c r="AG539" s="2029" t="s">
        <v>1087</v>
      </c>
      <c r="AH539" s="1951"/>
      <c r="AI539" s="2047" t="str">
        <f>T539</f>
        <v>30390256H</v>
      </c>
      <c r="AJ539" s="2076" cm="1">
        <f t="array" ref="AJ539">SUM(MID(0&amp;AI539,LARGE(INDEX(ISNUMBER(--MID(AI539,ROW($1:$127),1))*ROW($1:$127),),ROW($1:$127))+1,1)*10^ROW($1:$127)/10)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>F539/AN539</f>
        <v>24</v>
      </c>
      <c r="AN539" s="1494">
        <f>VLOOKUP(AJ539,'Item Master Data'!$A:$G,7,FALSE)</f>
        <v>26</v>
      </c>
      <c r="AO539" s="1494">
        <f>E539-AL539</f>
        <v>0</v>
      </c>
    </row>
    <row r="540" spans="1:41" s="1494" customFormat="1" ht="15" customHeight="1">
      <c r="A540" s="1550" t="s">
        <v>1156</v>
      </c>
      <c r="B540" s="2029" t="s">
        <v>4078</v>
      </c>
      <c r="C540" s="2030" t="s">
        <v>1192</v>
      </c>
      <c r="D540" s="2029" t="s">
        <v>2256</v>
      </c>
      <c r="E540" s="2031">
        <v>400</v>
      </c>
      <c r="F540" s="2032">
        <v>624</v>
      </c>
      <c r="G540" s="1833">
        <f>E540*F540</f>
        <v>249600</v>
      </c>
      <c r="H540" s="1831">
        <f>E540*F540/1000000</f>
        <v>0.24959999999999999</v>
      </c>
      <c r="I540" s="1837">
        <f>H540</f>
        <v>0.24959999999999999</v>
      </c>
      <c r="J540" s="2104"/>
      <c r="K540" s="2104"/>
      <c r="L540" s="2105"/>
      <c r="M540" s="1832">
        <f>SUM(I540:L540)</f>
        <v>0.24959999999999999</v>
      </c>
      <c r="N540" s="2030">
        <v>44658</v>
      </c>
      <c r="O540" s="2030">
        <v>44652</v>
      </c>
      <c r="P540" s="2030">
        <v>44656</v>
      </c>
      <c r="Q540" s="2030">
        <v>44658</v>
      </c>
      <c r="R540" s="2029" t="s">
        <v>267</v>
      </c>
      <c r="S540" s="2029">
        <v>60</v>
      </c>
      <c r="T540" s="2029" t="s">
        <v>3416</v>
      </c>
      <c r="U540" s="2024">
        <v>0.48</v>
      </c>
      <c r="V540" s="1952"/>
      <c r="W540" s="2029" t="s">
        <v>1094</v>
      </c>
      <c r="X540" s="2028"/>
      <c r="Y540" s="2029">
        <v>75</v>
      </c>
      <c r="Z540" s="2029" t="s">
        <v>2308</v>
      </c>
      <c r="AA540" s="2029" t="s">
        <v>1099</v>
      </c>
      <c r="AB540" s="2027">
        <v>92407</v>
      </c>
      <c r="AC540" s="2029" t="s">
        <v>1096</v>
      </c>
      <c r="AD540" s="2029" t="s">
        <v>3186</v>
      </c>
      <c r="AE540" s="2029"/>
      <c r="AF540" s="2029" t="s">
        <v>1110</v>
      </c>
      <c r="AG540" s="2029" t="s">
        <v>1087</v>
      </c>
      <c r="AH540" s="1951"/>
      <c r="AI540" s="2047" t="str">
        <f>T540</f>
        <v>30390256H</v>
      </c>
      <c r="AJ540" s="2076" cm="1">
        <f t="array" ref="AJ540">SUM(MID(0&amp;AI540,LARGE(INDEX(ISNUMBER(--MID(AI540,ROW($1:$127),1))*ROW($1:$127),),ROW($1:$127))+1,1)*10^ROW($1:$127)/10)</f>
        <v>30390256</v>
      </c>
      <c r="AK540" s="1953" t="str">
        <f>VLOOKUP($AJ540,'Item Master Data'!$A:$F,3,FALSE)</f>
        <v>T400H</v>
      </c>
      <c r="AL540" s="1494">
        <f>VLOOKUP($AJ540,'Item Master Data'!$A:$F,6,FALSE)</f>
        <v>400</v>
      </c>
      <c r="AM540" s="1494">
        <f>F540/AN540</f>
        <v>24</v>
      </c>
      <c r="AN540" s="1494">
        <f>VLOOKUP(AJ540,'Item Master Data'!$A:$G,7,FALSE)</f>
        <v>26</v>
      </c>
      <c r="AO540" s="1494">
        <f>E540-AL540</f>
        <v>0</v>
      </c>
    </row>
    <row r="541" spans="1:41" s="1494" customFormat="1" ht="15" customHeight="1">
      <c r="A541" s="1550" t="s">
        <v>1156</v>
      </c>
      <c r="B541" s="2029" t="s">
        <v>4078</v>
      </c>
      <c r="C541" s="2030" t="s">
        <v>1192</v>
      </c>
      <c r="D541" s="2029" t="s">
        <v>2256</v>
      </c>
      <c r="E541" s="2031">
        <v>400</v>
      </c>
      <c r="F541" s="2032">
        <v>624</v>
      </c>
      <c r="G541" s="1833">
        <f>E541*F541</f>
        <v>249600</v>
      </c>
      <c r="H541" s="1831">
        <f>E541*F541/1000000</f>
        <v>0.24959999999999999</v>
      </c>
      <c r="I541" s="1837">
        <f>H541</f>
        <v>0.24959999999999999</v>
      </c>
      <c r="J541" s="2104"/>
      <c r="K541" s="2104"/>
      <c r="L541" s="2105"/>
      <c r="M541" s="1832">
        <f>SUM(I541:L541)</f>
        <v>0.24959999999999999</v>
      </c>
      <c r="N541" s="2030">
        <v>44658</v>
      </c>
      <c r="O541" s="2030">
        <v>44652</v>
      </c>
      <c r="P541" s="2030">
        <v>44656</v>
      </c>
      <c r="Q541" s="2030">
        <v>44658</v>
      </c>
      <c r="R541" s="2029" t="s">
        <v>267</v>
      </c>
      <c r="S541" s="2029">
        <v>60</v>
      </c>
      <c r="T541" s="2029" t="s">
        <v>3416</v>
      </c>
      <c r="U541" s="2024">
        <v>0.48</v>
      </c>
      <c r="V541" s="1952"/>
      <c r="W541" s="2029" t="s">
        <v>1094</v>
      </c>
      <c r="X541" s="2028"/>
      <c r="Y541" s="2029">
        <v>75</v>
      </c>
      <c r="Z541" s="2029" t="s">
        <v>2308</v>
      </c>
      <c r="AA541" s="2029" t="s">
        <v>1099</v>
      </c>
      <c r="AB541" s="2027">
        <v>92407</v>
      </c>
      <c r="AC541" s="2029" t="s">
        <v>1096</v>
      </c>
      <c r="AD541" s="2029" t="s">
        <v>3186</v>
      </c>
      <c r="AE541" s="2029"/>
      <c r="AF541" s="2029" t="s">
        <v>1110</v>
      </c>
      <c r="AG541" s="2029" t="s">
        <v>1087</v>
      </c>
      <c r="AH541" s="1951"/>
      <c r="AI541" s="2047" t="str">
        <f>T541</f>
        <v>30390256H</v>
      </c>
      <c r="AJ541" s="2076" cm="1">
        <f t="array" ref="AJ541">SUM(MID(0&amp;AI541,LARGE(INDEX(ISNUMBER(--MID(AI541,ROW($1:$127),1))*ROW($1:$127),),ROW($1:$127))+1,1)*10^ROW($1:$127)/10)</f>
        <v>30390256</v>
      </c>
      <c r="AK541" s="1953" t="str">
        <f>VLOOKUP($AJ541,'Item Master Data'!$A:$F,3,FALSE)</f>
        <v>T400H</v>
      </c>
      <c r="AL541" s="1494">
        <f>VLOOKUP($AJ541,'Item Master Data'!$A:$F,6,FALSE)</f>
        <v>400</v>
      </c>
      <c r="AM541" s="1494">
        <f>F541/AN541</f>
        <v>24</v>
      </c>
      <c r="AN541" s="1494">
        <f>VLOOKUP(AJ541,'Item Master Data'!$A:$G,7,FALSE)</f>
        <v>26</v>
      </c>
      <c r="AO541" s="1494">
        <f>E541-AL541</f>
        <v>0</v>
      </c>
    </row>
    <row r="542" spans="1:41" s="1494" customFormat="1" ht="15" customHeight="1">
      <c r="A542" s="1550" t="s">
        <v>1156</v>
      </c>
      <c r="B542" s="2029" t="s">
        <v>4078</v>
      </c>
      <c r="C542" s="2030" t="s">
        <v>1192</v>
      </c>
      <c r="D542" s="2029" t="s">
        <v>2256</v>
      </c>
      <c r="E542" s="2031">
        <v>400</v>
      </c>
      <c r="F542" s="2032">
        <v>624</v>
      </c>
      <c r="G542" s="1833">
        <f>E542*F542</f>
        <v>249600</v>
      </c>
      <c r="H542" s="1831">
        <f>E542*F542/1000000</f>
        <v>0.24959999999999999</v>
      </c>
      <c r="I542" s="1837">
        <f>H542</f>
        <v>0.24959999999999999</v>
      </c>
      <c r="J542" s="2104"/>
      <c r="K542" s="2104"/>
      <c r="L542" s="2105"/>
      <c r="M542" s="1832">
        <f>SUM(I542:L542)</f>
        <v>0.24959999999999999</v>
      </c>
      <c r="N542" s="2030">
        <v>44658</v>
      </c>
      <c r="O542" s="2030">
        <v>44652</v>
      </c>
      <c r="P542" s="2030">
        <v>44656</v>
      </c>
      <c r="Q542" s="2030">
        <v>44658</v>
      </c>
      <c r="R542" s="2029" t="s">
        <v>267</v>
      </c>
      <c r="S542" s="2029">
        <v>60</v>
      </c>
      <c r="T542" s="2029" t="s">
        <v>3416</v>
      </c>
      <c r="U542" s="2024">
        <v>0.48</v>
      </c>
      <c r="V542" s="1952"/>
      <c r="W542" s="2029" t="s">
        <v>1094</v>
      </c>
      <c r="X542" s="2028"/>
      <c r="Y542" s="2029">
        <v>75</v>
      </c>
      <c r="Z542" s="2029" t="s">
        <v>2308</v>
      </c>
      <c r="AA542" s="2029" t="s">
        <v>1099</v>
      </c>
      <c r="AB542" s="2027">
        <v>92407</v>
      </c>
      <c r="AC542" s="2029" t="s">
        <v>1096</v>
      </c>
      <c r="AD542" s="2029" t="s">
        <v>3186</v>
      </c>
      <c r="AE542" s="2029"/>
      <c r="AF542" s="2029" t="s">
        <v>1110</v>
      </c>
      <c r="AG542" s="2029" t="s">
        <v>1087</v>
      </c>
      <c r="AH542" s="1951"/>
      <c r="AI542" s="2047" t="str">
        <f>T542</f>
        <v>30390256H</v>
      </c>
      <c r="AJ542" s="2076" cm="1">
        <f t="array" ref="AJ542">SUM(MID(0&amp;AI542,LARGE(INDEX(ISNUMBER(--MID(AI542,ROW($1:$127),1))*ROW($1:$127),),ROW($1:$127))+1,1)*10^ROW($1:$127)/10)</f>
        <v>30390256</v>
      </c>
      <c r="AK542" s="1953" t="str">
        <f>VLOOKUP($AJ542,'Item Master Data'!$A:$F,3,FALSE)</f>
        <v>T400H</v>
      </c>
      <c r="AL542" s="1494">
        <f>VLOOKUP($AJ542,'Item Master Data'!$A:$F,6,FALSE)</f>
        <v>400</v>
      </c>
      <c r="AM542" s="1494">
        <f>F542/AN542</f>
        <v>24</v>
      </c>
      <c r="AN542" s="1494">
        <f>VLOOKUP(AJ542,'Item Master Data'!$A:$G,7,FALSE)</f>
        <v>26</v>
      </c>
      <c r="AO542" s="1494">
        <f>E542-AL542</f>
        <v>0</v>
      </c>
    </row>
    <row r="543" spans="1:41" s="1494" customFormat="1" ht="15" customHeight="1">
      <c r="A543" s="1550" t="s">
        <v>1156</v>
      </c>
      <c r="B543" s="2029" t="s">
        <v>4078</v>
      </c>
      <c r="C543" s="2030" t="s">
        <v>1192</v>
      </c>
      <c r="D543" s="2029" t="s">
        <v>2256</v>
      </c>
      <c r="E543" s="2031">
        <v>400</v>
      </c>
      <c r="F543" s="2032">
        <v>624</v>
      </c>
      <c r="G543" s="1833">
        <f>E543*F543</f>
        <v>249600</v>
      </c>
      <c r="H543" s="1831">
        <f>E543*F543/1000000</f>
        <v>0.24959999999999999</v>
      </c>
      <c r="I543" s="1837">
        <f>H543</f>
        <v>0.24959999999999999</v>
      </c>
      <c r="J543" s="2104"/>
      <c r="K543" s="2104"/>
      <c r="L543" s="2105"/>
      <c r="M543" s="1832">
        <f>SUM(I543:L543)</f>
        <v>0.24959999999999999</v>
      </c>
      <c r="N543" s="2030">
        <v>44658</v>
      </c>
      <c r="O543" s="2030">
        <v>44652</v>
      </c>
      <c r="P543" s="2030">
        <v>44657</v>
      </c>
      <c r="Q543" s="2030">
        <v>44658</v>
      </c>
      <c r="R543" s="2029" t="s">
        <v>267</v>
      </c>
      <c r="S543" s="2029">
        <v>60</v>
      </c>
      <c r="T543" s="2029" t="s">
        <v>3416</v>
      </c>
      <c r="U543" s="2024">
        <v>0.48</v>
      </c>
      <c r="V543" s="1952"/>
      <c r="W543" s="2029" t="s">
        <v>1094</v>
      </c>
      <c r="X543" s="2028"/>
      <c r="Y543" s="2029">
        <v>75</v>
      </c>
      <c r="Z543" s="2029" t="s">
        <v>2308</v>
      </c>
      <c r="AA543" s="2029" t="s">
        <v>1099</v>
      </c>
      <c r="AB543" s="2027">
        <v>92407</v>
      </c>
      <c r="AC543" s="2029" t="s">
        <v>1096</v>
      </c>
      <c r="AD543" s="2029" t="s">
        <v>3186</v>
      </c>
      <c r="AE543" s="2029"/>
      <c r="AF543" s="2029" t="s">
        <v>1110</v>
      </c>
      <c r="AG543" s="2029" t="s">
        <v>1087</v>
      </c>
      <c r="AH543" s="1951"/>
      <c r="AI543" s="2047" t="str">
        <f>T543</f>
        <v>30390256H</v>
      </c>
      <c r="AJ543" s="2076" cm="1">
        <f t="array" ref="AJ543">SUM(MID(0&amp;AI543,LARGE(INDEX(ISNUMBER(--MID(AI543,ROW($1:$127),1))*ROW($1:$127),),ROW($1:$127))+1,1)*10^ROW($1:$127)/10)</f>
        <v>30390256</v>
      </c>
      <c r="AK543" s="1953" t="str">
        <f>VLOOKUP($AJ543,'Item Master Data'!$A:$F,3,FALSE)</f>
        <v>T400H</v>
      </c>
      <c r="AL543" s="1494">
        <f>VLOOKUP($AJ543,'Item Master Data'!$A:$F,6,FALSE)</f>
        <v>400</v>
      </c>
      <c r="AM543" s="1494">
        <f>F543/AN543</f>
        <v>24</v>
      </c>
      <c r="AN543" s="1494">
        <f>VLOOKUP(AJ543,'Item Master Data'!$A:$G,7,FALSE)</f>
        <v>26</v>
      </c>
      <c r="AO543" s="1494">
        <f>E543-AL543</f>
        <v>0</v>
      </c>
    </row>
    <row r="544" spans="1:41" s="1494" customFormat="1" ht="15" customHeight="1">
      <c r="A544" s="1550" t="s">
        <v>1156</v>
      </c>
      <c r="B544" s="2029" t="s">
        <v>4078</v>
      </c>
      <c r="C544" s="2030" t="s">
        <v>1192</v>
      </c>
      <c r="D544" s="2029" t="s">
        <v>2256</v>
      </c>
      <c r="E544" s="2031">
        <v>400</v>
      </c>
      <c r="F544" s="2032">
        <v>624</v>
      </c>
      <c r="G544" s="1833">
        <f>E544*F544</f>
        <v>249600</v>
      </c>
      <c r="H544" s="1831">
        <f>E544*F544/1000000</f>
        <v>0.24959999999999999</v>
      </c>
      <c r="I544" s="1837">
        <f>H544</f>
        <v>0.24959999999999999</v>
      </c>
      <c r="J544" s="2104"/>
      <c r="K544" s="2104"/>
      <c r="L544" s="2105"/>
      <c r="M544" s="1832">
        <f>SUM(I544:L544)</f>
        <v>0.24959999999999999</v>
      </c>
      <c r="N544" s="2030">
        <v>44658</v>
      </c>
      <c r="O544" s="2030">
        <v>44652</v>
      </c>
      <c r="P544" s="2030">
        <v>44656</v>
      </c>
      <c r="Q544" s="2030">
        <v>44658</v>
      </c>
      <c r="R544" s="2029" t="s">
        <v>267</v>
      </c>
      <c r="S544" s="2029">
        <v>60</v>
      </c>
      <c r="T544" s="2029" t="s">
        <v>3416</v>
      </c>
      <c r="U544" s="2024">
        <v>0.48</v>
      </c>
      <c r="V544" s="1952"/>
      <c r="W544" s="2029" t="s">
        <v>1094</v>
      </c>
      <c r="X544" s="2028"/>
      <c r="Y544" s="2029">
        <v>75</v>
      </c>
      <c r="Z544" s="2029" t="s">
        <v>2308</v>
      </c>
      <c r="AA544" s="2029" t="s">
        <v>1099</v>
      </c>
      <c r="AB544" s="2027">
        <v>92407</v>
      </c>
      <c r="AC544" s="2029" t="s">
        <v>1096</v>
      </c>
      <c r="AD544" s="2029" t="s">
        <v>3186</v>
      </c>
      <c r="AE544" s="2029"/>
      <c r="AF544" s="2029" t="s">
        <v>1110</v>
      </c>
      <c r="AG544" s="2029" t="s">
        <v>1087</v>
      </c>
      <c r="AH544" s="1951"/>
      <c r="AI544" s="2047" t="str">
        <f>T544</f>
        <v>30390256H</v>
      </c>
      <c r="AJ544" s="2076" cm="1">
        <f t="array" ref="AJ544">SUM(MID(0&amp;AI544,LARGE(INDEX(ISNUMBER(--MID(AI544,ROW($1:$127),1))*ROW($1:$127),),ROW($1:$127))+1,1)*10^ROW($1:$127)/10)</f>
        <v>30390256</v>
      </c>
      <c r="AK544" s="1953" t="str">
        <f>VLOOKUP($AJ544,'Item Master Data'!$A:$F,3,FALSE)</f>
        <v>T400H</v>
      </c>
      <c r="AL544" s="1494">
        <f>VLOOKUP($AJ544,'Item Master Data'!$A:$F,6,FALSE)</f>
        <v>400</v>
      </c>
      <c r="AM544" s="1494">
        <f>F544/AN544</f>
        <v>24</v>
      </c>
      <c r="AN544" s="1494">
        <f>VLOOKUP(AJ544,'Item Master Data'!$A:$G,7,FALSE)</f>
        <v>26</v>
      </c>
      <c r="AO544" s="1494">
        <f>E544-AL544</f>
        <v>0</v>
      </c>
    </row>
    <row r="545" spans="1:42" s="1494" customFormat="1" ht="15" customHeight="1">
      <c r="A545" s="1550" t="s">
        <v>1156</v>
      </c>
      <c r="B545" s="2029" t="s">
        <v>4078</v>
      </c>
      <c r="C545" s="2030" t="s">
        <v>1192</v>
      </c>
      <c r="D545" s="2029" t="s">
        <v>2256</v>
      </c>
      <c r="E545" s="2031">
        <v>400</v>
      </c>
      <c r="F545" s="2032">
        <v>624</v>
      </c>
      <c r="G545" s="1833">
        <f>E545*F545</f>
        <v>249600</v>
      </c>
      <c r="H545" s="1831">
        <f>E545*F545/1000000</f>
        <v>0.24959999999999999</v>
      </c>
      <c r="I545" s="1837">
        <f>H545</f>
        <v>0.24959999999999999</v>
      </c>
      <c r="J545" s="2104"/>
      <c r="K545" s="2104"/>
      <c r="L545" s="2105"/>
      <c r="M545" s="1832">
        <f>SUM(I545:L545)</f>
        <v>0.24959999999999999</v>
      </c>
      <c r="N545" s="2030">
        <v>44658</v>
      </c>
      <c r="O545" s="2030">
        <v>44652</v>
      </c>
      <c r="P545" s="2030">
        <v>44656</v>
      </c>
      <c r="Q545" s="2030">
        <v>44658</v>
      </c>
      <c r="R545" s="2029" t="s">
        <v>267</v>
      </c>
      <c r="S545" s="2029">
        <v>60</v>
      </c>
      <c r="T545" s="2029" t="s">
        <v>3416</v>
      </c>
      <c r="U545" s="2024">
        <v>0.48</v>
      </c>
      <c r="V545" s="1952"/>
      <c r="W545" s="2029" t="s">
        <v>1094</v>
      </c>
      <c r="X545" s="2028"/>
      <c r="Y545" s="2029">
        <v>75</v>
      </c>
      <c r="Z545" s="2029" t="s">
        <v>2308</v>
      </c>
      <c r="AA545" s="2029" t="s">
        <v>1099</v>
      </c>
      <c r="AB545" s="2027">
        <v>92407</v>
      </c>
      <c r="AC545" s="2029" t="s">
        <v>1096</v>
      </c>
      <c r="AD545" s="2029" t="s">
        <v>3186</v>
      </c>
      <c r="AE545" s="2029"/>
      <c r="AF545" s="2029" t="s">
        <v>1110</v>
      </c>
      <c r="AG545" s="2029" t="s">
        <v>1087</v>
      </c>
      <c r="AH545" s="1951"/>
      <c r="AI545" s="2047" t="str">
        <f>T545</f>
        <v>30390256H</v>
      </c>
      <c r="AJ545" s="2076" cm="1">
        <f t="array" ref="AJ545">SUM(MID(0&amp;AI545,LARGE(INDEX(ISNUMBER(--MID(AI545,ROW($1:$127),1))*ROW($1:$127),),ROW($1:$127))+1,1)*10^ROW($1:$127)/10)</f>
        <v>30390256</v>
      </c>
      <c r="AK545" s="1953" t="str">
        <f>VLOOKUP($AJ545,'Item Master Data'!$A:$F,3,FALSE)</f>
        <v>T400H</v>
      </c>
      <c r="AL545" s="1494">
        <f>VLOOKUP($AJ545,'Item Master Data'!$A:$F,6,FALSE)</f>
        <v>400</v>
      </c>
      <c r="AM545" s="1494">
        <f>F545/AN545</f>
        <v>24</v>
      </c>
      <c r="AN545" s="1494">
        <f>VLOOKUP(AJ545,'Item Master Data'!$A:$G,7,FALSE)</f>
        <v>26</v>
      </c>
      <c r="AO545" s="1494">
        <f>E545-AL545</f>
        <v>0</v>
      </c>
    </row>
    <row r="546" spans="1:42" s="1494" customFormat="1" ht="15" customHeight="1">
      <c r="A546" s="1550" t="s">
        <v>1156</v>
      </c>
      <c r="B546" s="2029" t="s">
        <v>4078</v>
      </c>
      <c r="C546" s="2030" t="s">
        <v>1192</v>
      </c>
      <c r="D546" s="2029" t="s">
        <v>2256</v>
      </c>
      <c r="E546" s="2031">
        <v>400</v>
      </c>
      <c r="F546" s="2032">
        <v>624</v>
      </c>
      <c r="G546" s="1833">
        <f>E546*F546</f>
        <v>249600</v>
      </c>
      <c r="H546" s="1831">
        <f>E546*F546/1000000</f>
        <v>0.24959999999999999</v>
      </c>
      <c r="I546" s="1837">
        <f>H546</f>
        <v>0.24959999999999999</v>
      </c>
      <c r="J546" s="2104"/>
      <c r="K546" s="2104"/>
      <c r="L546" s="2105"/>
      <c r="M546" s="1832">
        <f>SUM(I546:L546)</f>
        <v>0.24959999999999999</v>
      </c>
      <c r="N546" s="2030">
        <v>44658</v>
      </c>
      <c r="O546" s="2030">
        <v>44652</v>
      </c>
      <c r="P546" s="2030">
        <v>44657</v>
      </c>
      <c r="Q546" s="2030">
        <v>44658</v>
      </c>
      <c r="R546" s="2029" t="s">
        <v>267</v>
      </c>
      <c r="S546" s="2029">
        <v>60</v>
      </c>
      <c r="T546" s="2029" t="s">
        <v>3416</v>
      </c>
      <c r="U546" s="2024">
        <v>0.48</v>
      </c>
      <c r="V546" s="1952"/>
      <c r="W546" s="2029" t="s">
        <v>1094</v>
      </c>
      <c r="X546" s="2028"/>
      <c r="Y546" s="2029">
        <v>75</v>
      </c>
      <c r="Z546" s="2029" t="s">
        <v>2308</v>
      </c>
      <c r="AA546" s="2029" t="s">
        <v>1099</v>
      </c>
      <c r="AB546" s="2027">
        <v>92407</v>
      </c>
      <c r="AC546" s="2029" t="s">
        <v>1096</v>
      </c>
      <c r="AD546" s="2029" t="s">
        <v>3186</v>
      </c>
      <c r="AE546" s="2029"/>
      <c r="AF546" s="2029" t="s">
        <v>1110</v>
      </c>
      <c r="AG546" s="2029" t="s">
        <v>1087</v>
      </c>
      <c r="AH546" s="1951"/>
      <c r="AI546" s="2047" t="str">
        <f>T546</f>
        <v>30390256H</v>
      </c>
      <c r="AJ546" s="2076" cm="1">
        <f t="array" ref="AJ546">SUM(MID(0&amp;AI546,LARGE(INDEX(ISNUMBER(--MID(AI546,ROW($1:$127),1))*ROW($1:$127),),ROW($1:$127))+1,1)*10^ROW($1:$127)/10)</f>
        <v>30390256</v>
      </c>
      <c r="AK546" s="1953" t="str">
        <f>VLOOKUP($AJ546,'Item Master Data'!$A:$F,3,FALSE)</f>
        <v>T400H</v>
      </c>
      <c r="AL546" s="1494">
        <f>VLOOKUP($AJ546,'Item Master Data'!$A:$F,6,FALSE)</f>
        <v>400</v>
      </c>
      <c r="AM546" s="1494">
        <f>F546/AN546</f>
        <v>24</v>
      </c>
      <c r="AN546" s="1494">
        <f>VLOOKUP(AJ546,'Item Master Data'!$A:$G,7,FALSE)</f>
        <v>26</v>
      </c>
      <c r="AO546" s="1494">
        <f>E546-AL546</f>
        <v>0</v>
      </c>
    </row>
    <row r="547" spans="1:42" s="1494" customFormat="1" ht="15" customHeight="1">
      <c r="A547" s="1550" t="s">
        <v>1156</v>
      </c>
      <c r="B547" s="2029" t="s">
        <v>4078</v>
      </c>
      <c r="C547" s="2030" t="s">
        <v>1192</v>
      </c>
      <c r="D547" s="2029" t="s">
        <v>2256</v>
      </c>
      <c r="E547" s="2031">
        <v>400</v>
      </c>
      <c r="F547" s="2032">
        <v>624</v>
      </c>
      <c r="G547" s="1833">
        <f>E547*F547</f>
        <v>249600</v>
      </c>
      <c r="H547" s="1831">
        <f>E547*F547/1000000</f>
        <v>0.24959999999999999</v>
      </c>
      <c r="I547" s="1837">
        <f>H547</f>
        <v>0.24959999999999999</v>
      </c>
      <c r="J547" s="2104"/>
      <c r="K547" s="2104"/>
      <c r="L547" s="2105"/>
      <c r="M547" s="1832">
        <f>SUM(I547:L547)</f>
        <v>0.24959999999999999</v>
      </c>
      <c r="N547" s="2030">
        <v>44659</v>
      </c>
      <c r="O547" s="2030">
        <v>44652</v>
      </c>
      <c r="P547" s="2030">
        <v>44657</v>
      </c>
      <c r="Q547" s="2030">
        <v>44659</v>
      </c>
      <c r="R547" s="2029" t="s">
        <v>267</v>
      </c>
      <c r="S547" s="2029">
        <v>60</v>
      </c>
      <c r="T547" s="2029" t="s">
        <v>3416</v>
      </c>
      <c r="U547" s="2024">
        <v>0.48</v>
      </c>
      <c r="V547" s="1952"/>
      <c r="W547" s="2029" t="s">
        <v>1094</v>
      </c>
      <c r="X547" s="2028"/>
      <c r="Y547" s="2029">
        <v>75</v>
      </c>
      <c r="Z547" s="2029" t="s">
        <v>2308</v>
      </c>
      <c r="AA547" s="2029" t="s">
        <v>1099</v>
      </c>
      <c r="AB547" s="2027">
        <v>92407</v>
      </c>
      <c r="AC547" s="2029" t="s">
        <v>1096</v>
      </c>
      <c r="AD547" s="2029" t="s">
        <v>3186</v>
      </c>
      <c r="AE547" s="2029"/>
      <c r="AF547" s="2029" t="s">
        <v>1110</v>
      </c>
      <c r="AG547" s="2029" t="s">
        <v>1087</v>
      </c>
      <c r="AH547" s="1951"/>
      <c r="AI547" s="2047" t="str">
        <f>T547</f>
        <v>30390256H</v>
      </c>
      <c r="AJ547" s="2076" cm="1">
        <f t="array" ref="AJ547">SUM(MID(0&amp;AI547,LARGE(INDEX(ISNUMBER(--MID(AI547,ROW($1:$127),1))*ROW($1:$127),),ROW($1:$127))+1,1)*10^ROW($1:$127)/10)</f>
        <v>30390256</v>
      </c>
      <c r="AK547" s="1953" t="str">
        <f>VLOOKUP($AJ547,'Item Master Data'!$A:$F,3,FALSE)</f>
        <v>T400H</v>
      </c>
      <c r="AL547" s="1494">
        <f>VLOOKUP($AJ547,'Item Master Data'!$A:$F,6,FALSE)</f>
        <v>400</v>
      </c>
      <c r="AM547" s="1494">
        <f>F547/AN547</f>
        <v>24</v>
      </c>
      <c r="AN547" s="1494">
        <f>VLOOKUP(AJ547,'Item Master Data'!$A:$G,7,FALSE)</f>
        <v>26</v>
      </c>
      <c r="AO547" s="1494">
        <f>E547-AL547</f>
        <v>0</v>
      </c>
    </row>
    <row r="548" spans="1:42" s="1494" customFormat="1" ht="15" customHeight="1">
      <c r="A548" s="1550" t="s">
        <v>1156</v>
      </c>
      <c r="B548" s="2029" t="s">
        <v>4078</v>
      </c>
      <c r="C548" s="2030" t="s">
        <v>1192</v>
      </c>
      <c r="D548" s="2029" t="s">
        <v>2256</v>
      </c>
      <c r="E548" s="2031">
        <v>400</v>
      </c>
      <c r="F548" s="2032">
        <v>624</v>
      </c>
      <c r="G548" s="1833">
        <f>E548*F548</f>
        <v>249600</v>
      </c>
      <c r="H548" s="1831">
        <f>E548*F548/1000000</f>
        <v>0.24959999999999999</v>
      </c>
      <c r="I548" s="1837">
        <f>H548</f>
        <v>0.24959999999999999</v>
      </c>
      <c r="J548" s="2104"/>
      <c r="K548" s="2104"/>
      <c r="L548" s="2105"/>
      <c r="M548" s="1832">
        <f>SUM(I548:L548)</f>
        <v>0.24959999999999999</v>
      </c>
      <c r="N548" s="2030">
        <v>44659</v>
      </c>
      <c r="O548" s="2030">
        <v>44652</v>
      </c>
      <c r="P548" s="2030">
        <v>44657</v>
      </c>
      <c r="Q548" s="2030">
        <v>44659</v>
      </c>
      <c r="R548" s="2029" t="s">
        <v>267</v>
      </c>
      <c r="S548" s="2029">
        <v>60</v>
      </c>
      <c r="T548" s="2029" t="s">
        <v>3416</v>
      </c>
      <c r="U548" s="2024">
        <v>0.48</v>
      </c>
      <c r="V548" s="1952"/>
      <c r="W548" s="2029" t="s">
        <v>1094</v>
      </c>
      <c r="X548" s="2028"/>
      <c r="Y548" s="2029">
        <v>75</v>
      </c>
      <c r="Z548" s="2029" t="s">
        <v>2308</v>
      </c>
      <c r="AA548" s="2029" t="s">
        <v>1099</v>
      </c>
      <c r="AB548" s="2027">
        <v>92407</v>
      </c>
      <c r="AC548" s="2029" t="s">
        <v>1096</v>
      </c>
      <c r="AD548" s="2029" t="s">
        <v>3186</v>
      </c>
      <c r="AE548" s="2029"/>
      <c r="AF548" s="2029" t="s">
        <v>1110</v>
      </c>
      <c r="AG548" s="2029" t="s">
        <v>1087</v>
      </c>
      <c r="AH548" s="1951"/>
      <c r="AI548" s="2047" t="str">
        <f>T548</f>
        <v>30390256H</v>
      </c>
      <c r="AJ548" s="2076" cm="1">
        <f t="array" ref="AJ548">SUM(MID(0&amp;AI548,LARGE(INDEX(ISNUMBER(--MID(AI548,ROW($1:$127),1))*ROW($1:$127),),ROW($1:$127))+1,1)*10^ROW($1:$127)/10)</f>
        <v>30390256</v>
      </c>
      <c r="AK548" s="1953" t="str">
        <f>VLOOKUP($AJ548,'Item Master Data'!$A:$F,3,FALSE)</f>
        <v>T400H</v>
      </c>
      <c r="AL548" s="1494">
        <f>VLOOKUP($AJ548,'Item Master Data'!$A:$F,6,FALSE)</f>
        <v>400</v>
      </c>
      <c r="AM548" s="1494">
        <f>F548/AN548</f>
        <v>24</v>
      </c>
      <c r="AN548" s="1494">
        <f>VLOOKUP(AJ548,'Item Master Data'!$A:$G,7,FALSE)</f>
        <v>26</v>
      </c>
      <c r="AO548" s="1494">
        <f>E548-AL548</f>
        <v>0</v>
      </c>
    </row>
    <row r="549" spans="1:42" s="1494" customFormat="1" ht="15" customHeight="1">
      <c r="A549" s="1550" t="s">
        <v>1156</v>
      </c>
      <c r="B549" s="2200" t="s">
        <v>4079</v>
      </c>
      <c r="C549" s="2030" t="s">
        <v>1192</v>
      </c>
      <c r="D549" s="2029" t="s">
        <v>2256</v>
      </c>
      <c r="E549" s="2031">
        <v>400</v>
      </c>
      <c r="F549" s="2032">
        <v>624</v>
      </c>
      <c r="G549" s="1833">
        <f>E549*F549</f>
        <v>249600</v>
      </c>
      <c r="H549" s="1831">
        <f>E549*F549/1000000</f>
        <v>0.24959999999999999</v>
      </c>
      <c r="I549" s="1837">
        <f>H549</f>
        <v>0.24959999999999999</v>
      </c>
      <c r="J549" s="2104"/>
      <c r="K549" s="2104"/>
      <c r="L549" s="2105"/>
      <c r="M549" s="1832">
        <f>SUM(I549:L549)</f>
        <v>0.24959999999999999</v>
      </c>
      <c r="N549" s="2030">
        <v>44662</v>
      </c>
      <c r="O549" s="2030">
        <v>44657</v>
      </c>
      <c r="P549" s="2030">
        <v>44662</v>
      </c>
      <c r="Q549" s="2030">
        <v>44662</v>
      </c>
      <c r="R549" s="2029" t="s">
        <v>267</v>
      </c>
      <c r="S549" s="2029">
        <v>60</v>
      </c>
      <c r="T549" s="2029" t="s">
        <v>3416</v>
      </c>
      <c r="U549" s="2024">
        <v>0.48</v>
      </c>
      <c r="V549" s="1952"/>
      <c r="W549" s="2029" t="s">
        <v>1094</v>
      </c>
      <c r="X549" s="2028"/>
      <c r="Y549" s="2029">
        <v>75</v>
      </c>
      <c r="Z549" s="2029" t="s">
        <v>2308</v>
      </c>
      <c r="AA549" s="2029" t="s">
        <v>1099</v>
      </c>
      <c r="AB549" s="2027">
        <v>92407</v>
      </c>
      <c r="AC549" s="2029" t="s">
        <v>1096</v>
      </c>
      <c r="AD549" s="2025" t="s">
        <v>1099</v>
      </c>
      <c r="AE549" s="2029"/>
      <c r="AF549" s="2029" t="s">
        <v>1110</v>
      </c>
      <c r="AG549" s="2029" t="s">
        <v>1087</v>
      </c>
      <c r="AH549" s="1951"/>
      <c r="AI549" s="2047" t="str">
        <f>T549</f>
        <v>30390256H</v>
      </c>
      <c r="AJ549" s="2076" cm="1">
        <f t="array" ref="AJ549">SUM(MID(0&amp;AI549,LARGE(INDEX(ISNUMBER(--MID(AI549,ROW($1:$127),1))*ROW($1:$127),),ROW($1:$127))+1,1)*10^ROW($1:$127)/10)</f>
        <v>30390256</v>
      </c>
      <c r="AK549" s="1953" t="str">
        <f>VLOOKUP($AJ549,'Item Master Data'!$A:$F,3,FALSE)</f>
        <v>T400H</v>
      </c>
      <c r="AL549" s="1494">
        <f>VLOOKUP($AJ549,'Item Master Data'!$A:$F,6,FALSE)</f>
        <v>400</v>
      </c>
      <c r="AM549" s="1494">
        <f>F549/AN549</f>
        <v>24</v>
      </c>
      <c r="AN549" s="1494">
        <f>VLOOKUP(AJ549,'Item Master Data'!$A:$G,7,FALSE)</f>
        <v>26</v>
      </c>
      <c r="AO549" s="1494">
        <f>E549-AL549</f>
        <v>0</v>
      </c>
    </row>
    <row r="550" spans="1:42" s="1494" customFormat="1" ht="15" customHeight="1">
      <c r="A550" s="1550" t="s">
        <v>1156</v>
      </c>
      <c r="B550" s="2200" t="s">
        <v>4079</v>
      </c>
      <c r="C550" s="2030" t="s">
        <v>1192</v>
      </c>
      <c r="D550" s="2029" t="s">
        <v>2256</v>
      </c>
      <c r="E550" s="2031">
        <v>400</v>
      </c>
      <c r="F550" s="2032">
        <v>624</v>
      </c>
      <c r="G550" s="1833">
        <f>E550*F550</f>
        <v>249600</v>
      </c>
      <c r="H550" s="1831">
        <f>E550*F550/1000000</f>
        <v>0.24959999999999999</v>
      </c>
      <c r="I550" s="1837">
        <f>H550</f>
        <v>0.24959999999999999</v>
      </c>
      <c r="J550" s="2104"/>
      <c r="K550" s="2104"/>
      <c r="L550" s="2105"/>
      <c r="M550" s="1832">
        <f>SUM(I550:L550)</f>
        <v>0.24959999999999999</v>
      </c>
      <c r="N550" s="2030">
        <v>44662</v>
      </c>
      <c r="O550" s="2030">
        <v>44657</v>
      </c>
      <c r="P550" s="2030">
        <v>44662</v>
      </c>
      <c r="Q550" s="2030">
        <v>44662</v>
      </c>
      <c r="R550" s="2029" t="s">
        <v>267</v>
      </c>
      <c r="S550" s="2029">
        <v>60</v>
      </c>
      <c r="T550" s="2029" t="s">
        <v>3416</v>
      </c>
      <c r="U550" s="2024">
        <v>0.48</v>
      </c>
      <c r="V550" s="1952"/>
      <c r="W550" s="2029" t="s">
        <v>1094</v>
      </c>
      <c r="X550" s="2028"/>
      <c r="Y550" s="2029">
        <v>75</v>
      </c>
      <c r="Z550" s="2029" t="s">
        <v>2308</v>
      </c>
      <c r="AA550" s="2029" t="s">
        <v>1099</v>
      </c>
      <c r="AB550" s="2027">
        <v>92407</v>
      </c>
      <c r="AC550" s="2029" t="s">
        <v>1096</v>
      </c>
      <c r="AD550" s="2025" t="s">
        <v>1099</v>
      </c>
      <c r="AE550" s="2029"/>
      <c r="AF550" s="2029" t="s">
        <v>1110</v>
      </c>
      <c r="AG550" s="2029" t="s">
        <v>1087</v>
      </c>
      <c r="AH550" s="1951"/>
      <c r="AI550" s="2047" t="str">
        <f>T550</f>
        <v>30390256H</v>
      </c>
      <c r="AJ550" s="2076" cm="1">
        <f t="array" ref="AJ550">SUM(MID(0&amp;AI550,LARGE(INDEX(ISNUMBER(--MID(AI550,ROW($1:$127),1))*ROW($1:$127),),ROW($1:$127))+1,1)*10^ROW($1:$127)/10)</f>
        <v>30390256</v>
      </c>
      <c r="AK550" s="1953" t="str">
        <f>VLOOKUP($AJ550,'Item Master Data'!$A:$F,3,FALSE)</f>
        <v>T400H</v>
      </c>
      <c r="AL550" s="1494">
        <f>VLOOKUP($AJ550,'Item Master Data'!$A:$F,6,FALSE)</f>
        <v>400</v>
      </c>
      <c r="AM550" s="1494">
        <f>F550/AN550</f>
        <v>24</v>
      </c>
      <c r="AN550" s="1494">
        <f>VLOOKUP(AJ550,'Item Master Data'!$A:$G,7,FALSE)</f>
        <v>26</v>
      </c>
      <c r="AO550" s="1494">
        <f>E550-AL550</f>
        <v>0</v>
      </c>
    </row>
    <row r="551" spans="1:42" s="1494" customFormat="1" ht="15" customHeight="1">
      <c r="A551" s="1550" t="s">
        <v>1156</v>
      </c>
      <c r="B551" s="2200" t="s">
        <v>4079</v>
      </c>
      <c r="C551" s="2030" t="s">
        <v>1192</v>
      </c>
      <c r="D551" s="2029" t="s">
        <v>2256</v>
      </c>
      <c r="E551" s="2031">
        <v>400</v>
      </c>
      <c r="F551" s="2032">
        <v>624</v>
      </c>
      <c r="G551" s="1833">
        <f>E551*F551</f>
        <v>249600</v>
      </c>
      <c r="H551" s="1831">
        <f>E551*F551/1000000</f>
        <v>0.24959999999999999</v>
      </c>
      <c r="I551" s="1837">
        <f>H551</f>
        <v>0.24959999999999999</v>
      </c>
      <c r="J551" s="2104"/>
      <c r="K551" s="2104"/>
      <c r="L551" s="2105"/>
      <c r="M551" s="1832">
        <f>SUM(I551:L551)</f>
        <v>0.24959999999999999</v>
      </c>
      <c r="N551" s="2030">
        <v>44662</v>
      </c>
      <c r="O551" s="2030">
        <v>44657</v>
      </c>
      <c r="P551" s="2030">
        <v>44662</v>
      </c>
      <c r="Q551" s="2030">
        <v>44662</v>
      </c>
      <c r="R551" s="2029" t="s">
        <v>267</v>
      </c>
      <c r="S551" s="2029">
        <v>60</v>
      </c>
      <c r="T551" s="2029" t="s">
        <v>3416</v>
      </c>
      <c r="U551" s="2024">
        <v>0.48</v>
      </c>
      <c r="V551" s="1952"/>
      <c r="W551" s="2029" t="s">
        <v>1094</v>
      </c>
      <c r="X551" s="2028"/>
      <c r="Y551" s="2029">
        <v>75</v>
      </c>
      <c r="Z551" s="2029" t="s">
        <v>2308</v>
      </c>
      <c r="AA551" s="2029" t="s">
        <v>1099</v>
      </c>
      <c r="AB551" s="2027">
        <v>92407</v>
      </c>
      <c r="AC551" s="2029" t="s">
        <v>1096</v>
      </c>
      <c r="AD551" s="2025" t="s">
        <v>1099</v>
      </c>
      <c r="AE551" s="2029"/>
      <c r="AF551" s="2029" t="s">
        <v>1110</v>
      </c>
      <c r="AG551" s="2029" t="s">
        <v>1087</v>
      </c>
      <c r="AH551" s="1951"/>
      <c r="AI551" s="2047" t="str">
        <f>T551</f>
        <v>30390256H</v>
      </c>
      <c r="AJ551" s="2076" cm="1">
        <f t="array" ref="AJ551">SUM(MID(0&amp;AI551,LARGE(INDEX(ISNUMBER(--MID(AI551,ROW($1:$127),1))*ROW($1:$127),),ROW($1:$127))+1,1)*10^ROW($1:$127)/10)</f>
        <v>30390256</v>
      </c>
      <c r="AK551" s="1953" t="str">
        <f>VLOOKUP($AJ551,'Item Master Data'!$A:$F,3,FALSE)</f>
        <v>T400H</v>
      </c>
      <c r="AL551" s="1494">
        <f>VLOOKUP($AJ551,'Item Master Data'!$A:$F,6,FALSE)</f>
        <v>400</v>
      </c>
      <c r="AM551" s="1494">
        <f>F551/AN551</f>
        <v>24</v>
      </c>
      <c r="AN551" s="1494">
        <f>VLOOKUP(AJ551,'Item Master Data'!$A:$G,7,FALSE)</f>
        <v>26</v>
      </c>
      <c r="AO551" s="1494">
        <f>E551-AL551</f>
        <v>0</v>
      </c>
    </row>
    <row r="552" spans="1:42" s="1494" customFormat="1" ht="15" customHeight="1">
      <c r="A552" s="1550" t="s">
        <v>1156</v>
      </c>
      <c r="B552" s="2200" t="s">
        <v>4079</v>
      </c>
      <c r="C552" s="2030" t="s">
        <v>1192</v>
      </c>
      <c r="D552" s="2029" t="s">
        <v>2256</v>
      </c>
      <c r="E552" s="2031">
        <v>400</v>
      </c>
      <c r="F552" s="2032">
        <v>624</v>
      </c>
      <c r="G552" s="1833">
        <f>E552*F552</f>
        <v>249600</v>
      </c>
      <c r="H552" s="1831">
        <f>E552*F552/1000000</f>
        <v>0.24959999999999999</v>
      </c>
      <c r="I552" s="1837">
        <f>H552</f>
        <v>0.24959999999999999</v>
      </c>
      <c r="J552" s="2104"/>
      <c r="K552" s="2104"/>
      <c r="L552" s="2105"/>
      <c r="M552" s="1832">
        <f>SUM(I552:L552)</f>
        <v>0.24959999999999999</v>
      </c>
      <c r="N552" s="2030">
        <v>44663</v>
      </c>
      <c r="O552" s="2030">
        <v>44657</v>
      </c>
      <c r="P552" s="2030">
        <v>44663</v>
      </c>
      <c r="Q552" s="2030">
        <v>44663</v>
      </c>
      <c r="R552" s="2029" t="s">
        <v>267</v>
      </c>
      <c r="S552" s="2029">
        <v>60</v>
      </c>
      <c r="T552" s="2029" t="s">
        <v>3416</v>
      </c>
      <c r="U552" s="2024">
        <v>0.48</v>
      </c>
      <c r="V552" s="1952"/>
      <c r="W552" s="2029" t="s">
        <v>1094</v>
      </c>
      <c r="X552" s="2028"/>
      <c r="Y552" s="2029">
        <v>75</v>
      </c>
      <c r="Z552" s="2029" t="s">
        <v>2308</v>
      </c>
      <c r="AA552" s="2029" t="s">
        <v>1099</v>
      </c>
      <c r="AB552" s="2027">
        <v>92407</v>
      </c>
      <c r="AC552" s="2029" t="s">
        <v>1096</v>
      </c>
      <c r="AD552" s="2025" t="s">
        <v>1099</v>
      </c>
      <c r="AE552" s="2029"/>
      <c r="AF552" s="2029" t="s">
        <v>1110</v>
      </c>
      <c r="AG552" s="2029" t="s">
        <v>1087</v>
      </c>
      <c r="AH552" s="1951"/>
      <c r="AI552" s="2047" t="str">
        <f>T552</f>
        <v>30390256H</v>
      </c>
      <c r="AJ552" s="2076" cm="1">
        <f t="array" ref="AJ552">SUM(MID(0&amp;AI552,LARGE(INDEX(ISNUMBER(--MID(AI552,ROW($1:$127),1))*ROW($1:$127),),ROW($1:$127))+1,1)*10^ROW($1:$127)/10)</f>
        <v>30390256</v>
      </c>
      <c r="AK552" s="1953" t="str">
        <f>VLOOKUP($AJ552,'Item Master Data'!$A:$F,3,FALSE)</f>
        <v>T400H</v>
      </c>
      <c r="AL552" s="1494">
        <f>VLOOKUP($AJ552,'Item Master Data'!$A:$F,6,FALSE)</f>
        <v>400</v>
      </c>
      <c r="AM552" s="1494">
        <f>F552/AN552</f>
        <v>24</v>
      </c>
      <c r="AN552" s="1494">
        <f>VLOOKUP(AJ552,'Item Master Data'!$A:$G,7,FALSE)</f>
        <v>26</v>
      </c>
      <c r="AO552" s="1494">
        <f>E552-AL552</f>
        <v>0</v>
      </c>
    </row>
    <row r="553" spans="1:42" s="1494" customFormat="1" ht="15" customHeight="1">
      <c r="A553" s="1550" t="s">
        <v>1156</v>
      </c>
      <c r="B553" s="2200" t="s">
        <v>4079</v>
      </c>
      <c r="C553" s="2030" t="s">
        <v>1192</v>
      </c>
      <c r="D553" s="2029" t="s">
        <v>2256</v>
      </c>
      <c r="E553" s="2031">
        <v>400</v>
      </c>
      <c r="F553" s="2032">
        <v>624</v>
      </c>
      <c r="G553" s="1833">
        <f>E553*F553</f>
        <v>249600</v>
      </c>
      <c r="H553" s="1831">
        <f>E553*F553/1000000</f>
        <v>0.24959999999999999</v>
      </c>
      <c r="I553" s="1837">
        <f>H553</f>
        <v>0.24959999999999999</v>
      </c>
      <c r="J553" s="2104"/>
      <c r="K553" s="2104"/>
      <c r="L553" s="2105"/>
      <c r="M553" s="1832">
        <f>SUM(I553:L553)</f>
        <v>0.24959999999999999</v>
      </c>
      <c r="N553" s="2030">
        <v>44663</v>
      </c>
      <c r="O553" s="2030">
        <v>44657</v>
      </c>
      <c r="P553" s="2030">
        <v>44663</v>
      </c>
      <c r="Q553" s="2030">
        <v>44663</v>
      </c>
      <c r="R553" s="2029" t="s">
        <v>267</v>
      </c>
      <c r="S553" s="2029">
        <v>60</v>
      </c>
      <c r="T553" s="2029" t="s">
        <v>3416</v>
      </c>
      <c r="U553" s="2024">
        <v>0.48</v>
      </c>
      <c r="V553" s="1952"/>
      <c r="W553" s="2029" t="s">
        <v>1094</v>
      </c>
      <c r="X553" s="2028"/>
      <c r="Y553" s="2029">
        <v>75</v>
      </c>
      <c r="Z553" s="2029" t="s">
        <v>2308</v>
      </c>
      <c r="AA553" s="2029" t="s">
        <v>1099</v>
      </c>
      <c r="AB553" s="2027">
        <v>92407</v>
      </c>
      <c r="AC553" s="2029" t="s">
        <v>1096</v>
      </c>
      <c r="AD553" s="2025" t="s">
        <v>1099</v>
      </c>
      <c r="AE553" s="2029"/>
      <c r="AF553" s="2029" t="s">
        <v>1110</v>
      </c>
      <c r="AG553" s="2029" t="s">
        <v>1087</v>
      </c>
      <c r="AH553" s="1951"/>
      <c r="AI553" s="2047" t="str">
        <f>T553</f>
        <v>30390256H</v>
      </c>
      <c r="AJ553" s="2076" cm="1">
        <f t="array" ref="AJ553">SUM(MID(0&amp;AI553,LARGE(INDEX(ISNUMBER(--MID(AI553,ROW($1:$127),1))*ROW($1:$127),),ROW($1:$127))+1,1)*10^ROW($1:$127)/10)</f>
        <v>30390256</v>
      </c>
      <c r="AK553" s="1953" t="str">
        <f>VLOOKUP($AJ553,'Item Master Data'!$A:$F,3,FALSE)</f>
        <v>T400H</v>
      </c>
      <c r="AL553" s="1494">
        <f>VLOOKUP($AJ553,'Item Master Data'!$A:$F,6,FALSE)</f>
        <v>400</v>
      </c>
      <c r="AM553" s="1494">
        <f>F553/AN553</f>
        <v>24</v>
      </c>
      <c r="AN553" s="1494">
        <f>VLOOKUP(AJ553,'Item Master Data'!$A:$G,7,FALSE)</f>
        <v>26</v>
      </c>
      <c r="AO553" s="1494">
        <f>E553-AL553</f>
        <v>0</v>
      </c>
    </row>
    <row r="554" spans="1:42" s="1494" customFormat="1" ht="15" customHeight="1">
      <c r="A554" s="1550" t="s">
        <v>1156</v>
      </c>
      <c r="B554" s="2200" t="s">
        <v>4079</v>
      </c>
      <c r="C554" s="2030" t="s">
        <v>1192</v>
      </c>
      <c r="D554" s="2029" t="s">
        <v>2256</v>
      </c>
      <c r="E554" s="2031">
        <v>400</v>
      </c>
      <c r="F554" s="2032">
        <v>624</v>
      </c>
      <c r="G554" s="1833">
        <f>E554*F554</f>
        <v>249600</v>
      </c>
      <c r="H554" s="1831">
        <f>E554*F554/1000000</f>
        <v>0.24959999999999999</v>
      </c>
      <c r="I554" s="1837">
        <f>H554</f>
        <v>0.24959999999999999</v>
      </c>
      <c r="J554" s="2104"/>
      <c r="K554" s="2104"/>
      <c r="L554" s="2105"/>
      <c r="M554" s="1832">
        <f>SUM(I554:L554)</f>
        <v>0.24959999999999999</v>
      </c>
      <c r="N554" s="2030">
        <v>44663</v>
      </c>
      <c r="O554" s="2030">
        <v>44657</v>
      </c>
      <c r="P554" s="2030">
        <v>44663</v>
      </c>
      <c r="Q554" s="2030">
        <v>44663</v>
      </c>
      <c r="R554" s="2029" t="s">
        <v>267</v>
      </c>
      <c r="S554" s="2029">
        <v>60</v>
      </c>
      <c r="T554" s="2029" t="s">
        <v>3416</v>
      </c>
      <c r="U554" s="2024">
        <v>0.48</v>
      </c>
      <c r="V554" s="1952"/>
      <c r="W554" s="2029" t="s">
        <v>1094</v>
      </c>
      <c r="X554" s="2028"/>
      <c r="Y554" s="2029">
        <v>75</v>
      </c>
      <c r="Z554" s="2029" t="s">
        <v>2308</v>
      </c>
      <c r="AA554" s="2029" t="s">
        <v>1099</v>
      </c>
      <c r="AB554" s="2027">
        <v>92407</v>
      </c>
      <c r="AC554" s="2029" t="s">
        <v>1096</v>
      </c>
      <c r="AD554" s="2025" t="s">
        <v>1099</v>
      </c>
      <c r="AE554" s="2029"/>
      <c r="AF554" s="2029" t="s">
        <v>1110</v>
      </c>
      <c r="AG554" s="2029" t="s">
        <v>1087</v>
      </c>
      <c r="AH554" s="1951"/>
      <c r="AI554" s="2047" t="str">
        <f>T554</f>
        <v>30390256H</v>
      </c>
      <c r="AJ554" s="2076" cm="1">
        <f t="array" ref="AJ554">SUM(MID(0&amp;AI554,LARGE(INDEX(ISNUMBER(--MID(AI554,ROW($1:$127),1))*ROW($1:$127),),ROW($1:$127))+1,1)*10^ROW($1:$127)/10)</f>
        <v>30390256</v>
      </c>
      <c r="AK554" s="1953" t="str">
        <f>VLOOKUP($AJ554,'Item Master Data'!$A:$F,3,FALSE)</f>
        <v>T400H</v>
      </c>
      <c r="AL554" s="1494">
        <f>VLOOKUP($AJ554,'Item Master Data'!$A:$F,6,FALSE)</f>
        <v>400</v>
      </c>
      <c r="AM554" s="1494">
        <f>F554/AN554</f>
        <v>24</v>
      </c>
      <c r="AN554" s="1494">
        <f>VLOOKUP(AJ554,'Item Master Data'!$A:$G,7,FALSE)</f>
        <v>26</v>
      </c>
      <c r="AO554" s="1494">
        <f>E554-AL554</f>
        <v>0</v>
      </c>
    </row>
    <row r="555" spans="1:42" s="1494" customFormat="1" ht="15" customHeight="1">
      <c r="A555" s="1550" t="s">
        <v>1156</v>
      </c>
      <c r="B555" s="2200" t="s">
        <v>4080</v>
      </c>
      <c r="C555" s="2030" t="s">
        <v>1192</v>
      </c>
      <c r="D555" s="2029" t="s">
        <v>2256</v>
      </c>
      <c r="E555" s="2031">
        <v>400</v>
      </c>
      <c r="F555" s="2032">
        <v>8112</v>
      </c>
      <c r="G555" s="1833">
        <f>E555*F555</f>
        <v>3244800</v>
      </c>
      <c r="H555" s="1831">
        <f>E555*F555/1000000</f>
        <v>3.2448000000000001</v>
      </c>
      <c r="I555" s="1837">
        <f>H555</f>
        <v>3.2448000000000001</v>
      </c>
      <c r="J555" s="2104"/>
      <c r="K555" s="2104"/>
      <c r="L555" s="2105"/>
      <c r="M555" s="1832">
        <f>SUM(I555:L555)</f>
        <v>3.2448000000000001</v>
      </c>
      <c r="N555" s="2030" t="s">
        <v>4282</v>
      </c>
      <c r="O555" s="2030">
        <v>44658</v>
      </c>
      <c r="P555" s="2030">
        <v>44664</v>
      </c>
      <c r="Q555" s="2030">
        <v>44669</v>
      </c>
      <c r="R555" s="2029" t="s">
        <v>267</v>
      </c>
      <c r="S555" s="2029">
        <v>60</v>
      </c>
      <c r="T555" s="2029" t="s">
        <v>2529</v>
      </c>
      <c r="U555" s="2024">
        <v>0.48</v>
      </c>
      <c r="V555" s="2030"/>
      <c r="W555" s="2029" t="s">
        <v>1094</v>
      </c>
      <c r="X555" s="2028"/>
      <c r="Y555" s="2029">
        <v>75</v>
      </c>
      <c r="Z555" s="2029" t="s">
        <v>2308</v>
      </c>
      <c r="AA555" s="2029" t="s">
        <v>1099</v>
      </c>
      <c r="AB555" s="2027">
        <v>92407</v>
      </c>
      <c r="AC555" s="2029" t="s">
        <v>1096</v>
      </c>
      <c r="AD555" s="2029" t="s">
        <v>1099</v>
      </c>
      <c r="AE555" s="2029"/>
      <c r="AF555" s="2029" t="s">
        <v>1110</v>
      </c>
      <c r="AG555" s="2029" t="s">
        <v>1087</v>
      </c>
      <c r="AH555" s="1951"/>
      <c r="AI555" s="2047" t="str">
        <f>T555</f>
        <v>30390256C</v>
      </c>
      <c r="AJ555" s="2076" cm="1">
        <f t="array" ref="AJ555">SUM(MID(0&amp;AI555,LARGE(INDEX(ISNUMBER(--MID(AI555,ROW($1:$127),1))*ROW($1:$127),),ROW($1:$127))+1,1)*10^ROW($1:$127)/10)</f>
        <v>30390256</v>
      </c>
      <c r="AK555" s="1953" t="str">
        <f>VLOOKUP($AJ555,'Item Master Data'!$A:$F,3,FALSE)</f>
        <v>T400H</v>
      </c>
      <c r="AL555" s="1494">
        <f>VLOOKUP($AJ555,'Item Master Data'!$A:$F,6,FALSE)</f>
        <v>400</v>
      </c>
      <c r="AM555" s="1494">
        <f>F555/AN555</f>
        <v>312</v>
      </c>
      <c r="AN555" s="1494">
        <f>VLOOKUP(AJ555,'Item Master Data'!$A:$G,7,FALSE)</f>
        <v>26</v>
      </c>
      <c r="AO555" s="1494">
        <f>E555-AL555</f>
        <v>0</v>
      </c>
    </row>
    <row r="556" spans="1:42" s="1494" customFormat="1" ht="15" customHeight="1">
      <c r="A556" s="1550" t="s">
        <v>1156</v>
      </c>
      <c r="B556" s="2200" t="s">
        <v>4080</v>
      </c>
      <c r="C556" s="2030" t="s">
        <v>1192</v>
      </c>
      <c r="D556" s="2029" t="s">
        <v>2256</v>
      </c>
      <c r="E556" s="2031">
        <v>400</v>
      </c>
      <c r="F556" s="2032">
        <v>3744</v>
      </c>
      <c r="G556" s="1833">
        <f>E556*F556</f>
        <v>1497600</v>
      </c>
      <c r="H556" s="1831">
        <f>E556*F556/1000000</f>
        <v>1.4976</v>
      </c>
      <c r="I556" s="1837"/>
      <c r="J556" s="1818">
        <f>H556</f>
        <v>1.4976</v>
      </c>
      <c r="K556" s="2104"/>
      <c r="L556" s="2105"/>
      <c r="M556" s="1832">
        <f>SUM(I556:L556)</f>
        <v>1.4976</v>
      </c>
      <c r="N556" s="2030" t="s">
        <v>4280</v>
      </c>
      <c r="O556" s="2030">
        <v>44658</v>
      </c>
      <c r="P556" s="2030">
        <v>44664</v>
      </c>
      <c r="Q556" s="2030">
        <v>44669</v>
      </c>
      <c r="R556" s="2029" t="s">
        <v>267</v>
      </c>
      <c r="S556" s="2029">
        <v>60</v>
      </c>
      <c r="T556" s="2029" t="s">
        <v>2529</v>
      </c>
      <c r="U556" s="2024">
        <v>0.48</v>
      </c>
      <c r="V556" s="2030"/>
      <c r="W556" s="2029" t="s">
        <v>1094</v>
      </c>
      <c r="X556" s="2028"/>
      <c r="Y556" s="2029">
        <v>75</v>
      </c>
      <c r="Z556" s="2029" t="s">
        <v>2308</v>
      </c>
      <c r="AA556" s="2029" t="s">
        <v>1099</v>
      </c>
      <c r="AB556" s="2027">
        <v>92407</v>
      </c>
      <c r="AC556" s="2029" t="s">
        <v>1096</v>
      </c>
      <c r="AD556" s="2029" t="s">
        <v>1099</v>
      </c>
      <c r="AE556" s="2029"/>
      <c r="AF556" s="2029" t="s">
        <v>1110</v>
      </c>
      <c r="AG556" s="2029" t="s">
        <v>1087</v>
      </c>
      <c r="AH556" s="1951"/>
      <c r="AI556" s="2047" t="str">
        <f>T556</f>
        <v>30390256C</v>
      </c>
      <c r="AJ556" s="2076" cm="1">
        <f t="array" ref="AJ556">SUM(MID(0&amp;AI556,LARGE(INDEX(ISNUMBER(--MID(AI556,ROW($1:$127),1))*ROW($1:$127),),ROW($1:$127))+1,1)*10^ROW($1:$127)/10)</f>
        <v>30390256</v>
      </c>
      <c r="AK556" s="1953" t="str">
        <f>VLOOKUP($AJ556,'Item Master Data'!$A:$F,3,FALSE)</f>
        <v>T400H</v>
      </c>
      <c r="AL556" s="1494">
        <f>VLOOKUP($AJ556,'Item Master Data'!$A:$F,6,FALSE)</f>
        <v>400</v>
      </c>
      <c r="AM556" s="1494">
        <f>F556/AN556</f>
        <v>144</v>
      </c>
      <c r="AN556" s="1494">
        <f>VLOOKUP(AJ556,'Item Master Data'!$A:$G,7,FALSE)</f>
        <v>26</v>
      </c>
      <c r="AO556" s="1494">
        <f>E556-AL556</f>
        <v>0</v>
      </c>
    </row>
    <row r="557" spans="1:42" s="1494" customFormat="1" ht="15" customHeight="1">
      <c r="A557" s="1550" t="s">
        <v>1156</v>
      </c>
      <c r="B557" s="2029" t="s">
        <v>4084</v>
      </c>
      <c r="C557" s="2030" t="s">
        <v>3524</v>
      </c>
      <c r="D557" s="2029" t="s">
        <v>3339</v>
      </c>
      <c r="E557" s="2031">
        <v>415</v>
      </c>
      <c r="F557" s="2032">
        <v>87</v>
      </c>
      <c r="G557" s="1837"/>
      <c r="H557" s="1837"/>
      <c r="I557" s="1837"/>
      <c r="J557" s="2104"/>
      <c r="K557" s="2104"/>
      <c r="L557" s="2105">
        <f>H557</f>
        <v>0</v>
      </c>
      <c r="M557" s="1832">
        <f>SUM(I557:L557)</f>
        <v>0</v>
      </c>
      <c r="N557" s="2030"/>
      <c r="O557" s="2030" t="s">
        <v>3640</v>
      </c>
      <c r="P557" s="2030"/>
      <c r="Q557" s="2030"/>
      <c r="R557" s="2029" t="s">
        <v>1144</v>
      </c>
      <c r="S557" s="2029">
        <v>72</v>
      </c>
      <c r="T557" s="2029" t="s">
        <v>4099</v>
      </c>
      <c r="U557" s="2024">
        <v>0.48</v>
      </c>
      <c r="V557" s="1952"/>
      <c r="W557" s="2029" t="s">
        <v>1103</v>
      </c>
      <c r="X557" s="2028">
        <v>0</v>
      </c>
      <c r="Y557" s="2029">
        <v>45</v>
      </c>
      <c r="Z557" s="2029" t="s">
        <v>4118</v>
      </c>
      <c r="AA557" s="2029" t="s">
        <v>1133</v>
      </c>
      <c r="AB557" s="2027">
        <v>13039</v>
      </c>
      <c r="AC557" s="2029" t="s">
        <v>1096</v>
      </c>
      <c r="AD557" s="2029" t="s">
        <v>1099</v>
      </c>
      <c r="AE557" s="2029"/>
      <c r="AF557" s="2029" t="s">
        <v>1098</v>
      </c>
      <c r="AG557" s="2029" t="s">
        <v>2235</v>
      </c>
      <c r="AH557" s="1951"/>
      <c r="AI557" s="2047" t="str">
        <f>T557</f>
        <v>30381259F</v>
      </c>
      <c r="AJ557" s="2076" cm="1">
        <f t="array" ref="AJ557">SUM(MID(0&amp;AI557,LARGE(INDEX(ISNUMBER(--MID(AI557,ROW($1:$127),1))*ROW($1:$127),),ROW($1:$127))+1,1)*10^ROW($1:$127)/10)</f>
        <v>30381259</v>
      </c>
      <c r="AK557" s="1953" t="str">
        <f>VLOOKUP($AJ557,'Item Master Data'!$A:$F,3,FALSE)</f>
        <v>Q.PEAK DUO L G6 BFG</v>
      </c>
      <c r="AL557" s="1494">
        <f>VLOOKUP($AJ557,'Item Master Data'!$A:$F,6,FALSE)</f>
        <v>415</v>
      </c>
      <c r="AM557" s="1494">
        <f>F557/AN557</f>
        <v>3</v>
      </c>
      <c r="AN557" s="1494">
        <f>VLOOKUP(AJ557,'Item Master Data'!$A:$G,7,FALSE)</f>
        <v>29</v>
      </c>
      <c r="AO557" s="1494">
        <f>E557-AL557</f>
        <v>0</v>
      </c>
    </row>
    <row r="558" spans="1:42" s="1494" customFormat="1" ht="15" customHeight="1">
      <c r="A558" s="1550" t="s">
        <v>1156</v>
      </c>
      <c r="B558" s="2029" t="s">
        <v>4085</v>
      </c>
      <c r="C558" s="2030" t="s">
        <v>3524</v>
      </c>
      <c r="D558" s="2029" t="s">
        <v>2210</v>
      </c>
      <c r="E558" s="2031">
        <v>475</v>
      </c>
      <c r="F558" s="2032">
        <v>608</v>
      </c>
      <c r="G558" s="1833">
        <f>E558*F558</f>
        <v>288800</v>
      </c>
      <c r="H558" s="1831">
        <f>E558*F558/1000000</f>
        <v>0.2888</v>
      </c>
      <c r="I558" s="1837"/>
      <c r="J558" s="2104">
        <f>H558</f>
        <v>0.2888</v>
      </c>
      <c r="K558" s="2104"/>
      <c r="L558" s="2105"/>
      <c r="M558" s="1832">
        <f>SUM(I558:L558)</f>
        <v>0.2888</v>
      </c>
      <c r="N558" s="2030"/>
      <c r="O558" s="2030">
        <v>44641</v>
      </c>
      <c r="P558" s="2030">
        <v>44672</v>
      </c>
      <c r="Q558" s="2030">
        <v>44673</v>
      </c>
      <c r="R558" s="2029" t="s">
        <v>1144</v>
      </c>
      <c r="S558" s="2029">
        <v>72</v>
      </c>
      <c r="T558" s="2029" t="s">
        <v>3176</v>
      </c>
      <c r="U558" s="2024">
        <v>0.42</v>
      </c>
      <c r="V558" s="1952"/>
      <c r="W558" s="2029" t="s">
        <v>1103</v>
      </c>
      <c r="X558" s="2028">
        <v>3</v>
      </c>
      <c r="Y558" s="2029">
        <v>60</v>
      </c>
      <c r="Z558" s="2029" t="s">
        <v>3463</v>
      </c>
      <c r="AA558" s="2029" t="s">
        <v>1133</v>
      </c>
      <c r="AB558" s="2027">
        <v>12534</v>
      </c>
      <c r="AC558" s="2029" t="s">
        <v>1096</v>
      </c>
      <c r="AD558" s="2029" t="s">
        <v>1113</v>
      </c>
      <c r="AE558" s="2029"/>
      <c r="AF558" s="2029" t="s">
        <v>1098</v>
      </c>
      <c r="AG558" s="2029" t="s">
        <v>2235</v>
      </c>
      <c r="AH558" s="1951"/>
      <c r="AI558" s="2047" t="str">
        <f>T558</f>
        <v>12005833C</v>
      </c>
      <c r="AJ558" s="2076" cm="1">
        <f t="array" ref="AJ558">SUM(MID(0&amp;AI558,LARGE(INDEX(ISNUMBER(--MID(AI558,ROW($1:$127),1))*ROW($1:$127),),ROW($1:$127))+1,1)*10^ROW($1:$127)/10)</f>
        <v>12005833</v>
      </c>
      <c r="AK558" s="1953" t="str">
        <f>VLOOKUP($AJ558,'Item Master Data'!$A:$F,3,FALSE)</f>
        <v>Q.PEAK DUO XL G10 BFG</v>
      </c>
      <c r="AL558" s="1494">
        <f>VLOOKUP($AJ558,'Item Master Data'!$A:$F,6,FALSE)</f>
        <v>475</v>
      </c>
      <c r="AM558" s="1494" t="e">
        <f>F558/AN558</f>
        <v>#VALUE!</v>
      </c>
      <c r="AN558" s="1494" t="str">
        <f>VLOOKUP(AJ558,'Item Master Data'!$A:$G,7,FALSE)</f>
        <v> 30</v>
      </c>
      <c r="AO558" s="1494">
        <f>E558-AL558</f>
        <v>0</v>
      </c>
    </row>
    <row r="559" spans="1:42" s="2020" customFormat="1" ht="14.25" customHeight="1">
      <c r="A559" s="1411" t="s">
        <v>1156</v>
      </c>
      <c r="B559" s="1907" t="s">
        <v>197</v>
      </c>
      <c r="C559" s="1908"/>
      <c r="D559" s="1908"/>
      <c r="E559" s="1908"/>
      <c r="F559" s="1826">
        <f>SUBTOTAL(9,F440:F558)</f>
        <v>429285</v>
      </c>
      <c r="G559" s="1826">
        <f>SUBTOTAL(9,G440:G558)</f>
        <v>196511915</v>
      </c>
      <c r="H559" s="1827">
        <f>SUBTOTAL(9,H440:H558)</f>
        <v>196.51191499999931</v>
      </c>
      <c r="I559" s="1827">
        <f>SUBTOTAL(9,I440:I558)</f>
        <v>121.46264000000005</v>
      </c>
      <c r="J559" s="1827">
        <f>SUBTOTAL(9,J440:J558)</f>
        <v>47.268479999999997</v>
      </c>
      <c r="K559" s="1827">
        <f>SUBTOTAL(9,K440:K558)</f>
        <v>23.703674999999997</v>
      </c>
      <c r="L559" s="1827">
        <f>SUBTOTAL(9,L440:L558)</f>
        <v>4.0771199999999999</v>
      </c>
      <c r="M559" s="1827">
        <f>SUBTOTAL(9,M440:M558)</f>
        <v>196.51191499999931</v>
      </c>
      <c r="N559" s="1907" t="s">
        <v>1156</v>
      </c>
      <c r="O559" s="1908"/>
      <c r="P559" s="1908"/>
      <c r="Q559" s="1908"/>
      <c r="R559" s="1908"/>
      <c r="S559" s="1908"/>
      <c r="T559" s="1908"/>
      <c r="U559" s="1908"/>
      <c r="V559" s="1908"/>
      <c r="W559" s="1908"/>
      <c r="X559" s="1908"/>
      <c r="Y559" s="1908"/>
      <c r="Z559" s="1908"/>
      <c r="AA559" s="1908"/>
      <c r="AB559" s="1908"/>
      <c r="AC559" s="1908"/>
      <c r="AD559" s="1908"/>
      <c r="AE559" s="1908"/>
      <c r="AF559" s="1908"/>
      <c r="AG559" s="1908"/>
      <c r="AH559" s="1908"/>
      <c r="AI559" s="2047"/>
      <c r="AJ559" s="2076"/>
      <c r="AK559" s="1953"/>
      <c r="AL559" s="1494"/>
      <c r="AM559" s="1494"/>
      <c r="AN559" s="1494"/>
      <c r="AO559" s="1494"/>
      <c r="AP559" s="1494"/>
    </row>
    <row r="560" spans="1:42" ht="30">
      <c r="A560" s="1301"/>
      <c r="B560" s="1318" t="s">
        <v>1198</v>
      </c>
      <c r="C560" s="1318" t="s">
        <v>978</v>
      </c>
      <c r="D560" s="1318" t="s">
        <v>1199</v>
      </c>
      <c r="E560" s="1318" t="s">
        <v>1199</v>
      </c>
      <c r="F560" s="1320">
        <f>SUBTOTAL(9,F2:F559)</f>
        <v>943103</v>
      </c>
      <c r="G560" s="1320">
        <f>SUBTOTAL(9,G2:G559)</f>
        <v>387714125</v>
      </c>
      <c r="H560" s="1583">
        <f>SUBTOTAL(9,H2:H559)</f>
        <v>387.71412499999906</v>
      </c>
      <c r="I560" s="1583">
        <f>SUBTOTAL(9,I2:I559)</f>
        <v>201.22404999999941</v>
      </c>
      <c r="J560" s="1583">
        <f>SUBTOTAL(9,J2:J559)</f>
        <v>94.627640000000085</v>
      </c>
      <c r="K560" s="1583">
        <f>SUBTOTAL(9,K2:K559)</f>
        <v>76.856915000000043</v>
      </c>
      <c r="L560" s="1583">
        <f>SUBTOTAL(9,L2:L559)</f>
        <v>15.005519999999997</v>
      </c>
      <c r="M560" s="1583">
        <f>SUBTOTAL(9,M2:M559)</f>
        <v>387.71412499999906</v>
      </c>
      <c r="N560" s="1900" t="s">
        <v>1072</v>
      </c>
      <c r="O560" s="1900" t="s">
        <v>1073</v>
      </c>
      <c r="P560" s="1900" t="s">
        <v>1073</v>
      </c>
      <c r="Q560" s="1900" t="s">
        <v>1074</v>
      </c>
      <c r="R560" s="1900" t="s">
        <v>1075</v>
      </c>
      <c r="S560" s="2258" t="s">
        <v>4245</v>
      </c>
      <c r="T560" s="2038"/>
      <c r="U560" s="2038"/>
      <c r="V560" s="125" t="s">
        <v>1079</v>
      </c>
      <c r="W560" s="125"/>
      <c r="X560" s="2038"/>
      <c r="Y560" s="2038"/>
      <c r="Z560" s="2038"/>
      <c r="AA560" s="2038"/>
      <c r="AB560" s="2038"/>
      <c r="AC560" s="2038"/>
      <c r="AD560" s="2038"/>
      <c r="AE560" s="2038"/>
      <c r="AF560" s="2038"/>
      <c r="AG560" s="2038"/>
      <c r="AH560" s="2038"/>
      <c r="AI560" s="2038"/>
      <c r="AJ560" s="2038"/>
      <c r="AK560" s="2020"/>
      <c r="AL560" s="2020"/>
      <c r="AM560" s="2020"/>
      <c r="AN560" s="2020"/>
      <c r="AO560" s="2020"/>
      <c r="AP560" s="2020"/>
    </row>
    <row r="561" spans="1:42" s="1293" customFormat="1" ht="15.75">
      <c r="A561" s="1301"/>
      <c r="B561" s="1015"/>
      <c r="C561" s="1015"/>
      <c r="D561" s="1015"/>
      <c r="E561" s="1015"/>
      <c r="F561" s="1015"/>
      <c r="G561" s="482"/>
      <c r="H561" s="1850" t="s">
        <v>1200</v>
      </c>
      <c r="I561" s="1851">
        <f>I560/M560</f>
        <v>0.51900108101555464</v>
      </c>
      <c r="J561" s="1852"/>
      <c r="K561" s="1852"/>
      <c r="L561" s="1853" t="s">
        <v>516</v>
      </c>
      <c r="M561" s="1854">
        <v>254.5</v>
      </c>
      <c r="N561" s="1015"/>
      <c r="O561" s="1015"/>
      <c r="P561" s="1015"/>
      <c r="Q561" s="1015"/>
      <c r="R561" s="1871"/>
      <c r="S561" s="1871"/>
      <c r="T561" s="1840">
        <v>60</v>
      </c>
      <c r="U561" s="1855"/>
      <c r="V561" s="1015"/>
      <c r="W561" s="1856"/>
      <c r="X561" s="1015"/>
      <c r="Y561" s="1015"/>
      <c r="Z561" s="1855"/>
    </row>
    <row r="562" spans="1:42" ht="18.75" customHeight="1">
      <c r="A562" s="1301"/>
      <c r="B562" s="1871"/>
      <c r="C562" s="1871"/>
      <c r="D562" s="1871"/>
      <c r="E562" s="1871"/>
      <c r="F562" s="1871"/>
      <c r="H562" s="1819" t="s">
        <v>1201</v>
      </c>
      <c r="I562" s="1838">
        <f>I560/M561</f>
        <v>0.79066424361492893</v>
      </c>
      <c r="J562" s="1821">
        <f>M560</f>
        <v>387.71412499999906</v>
      </c>
      <c r="K562" s="1828">
        <f>I560+J560+K560+L560</f>
        <v>387.71412499999957</v>
      </c>
      <c r="L562" s="1820" t="s">
        <v>517</v>
      </c>
      <c r="M562" s="1822">
        <f>K562-M561</f>
        <v>133.21412499999957</v>
      </c>
      <c r="N562" s="1871"/>
      <c r="O562" s="1871"/>
      <c r="P562" s="1871"/>
      <c r="Q562" s="1871"/>
      <c r="R562" s="1871"/>
      <c r="S562" s="1871"/>
      <c r="T562" s="1840">
        <v>72</v>
      </c>
      <c r="U562" s="1871"/>
      <c r="V562" s="1871"/>
      <c r="W562" s="1835"/>
      <c r="X562" s="1871"/>
      <c r="Y562" s="1871"/>
      <c r="Z562" s="1871"/>
      <c r="AA562" s="1871"/>
      <c r="AB562" s="1871"/>
      <c r="AC562" s="1871"/>
      <c r="AD562" s="1871"/>
      <c r="AE562" s="1871"/>
      <c r="AF562" s="1871"/>
      <c r="AG562" s="1871"/>
      <c r="AH562" s="1871"/>
      <c r="AK562" s="1513"/>
      <c r="AL562" s="1513"/>
      <c r="AM562" s="1513"/>
      <c r="AN562" s="1513"/>
      <c r="AO562" s="2020"/>
      <c r="AP562" s="2020"/>
    </row>
    <row r="563" spans="1:42" ht="18.75" customHeight="1">
      <c r="A563" s="1301"/>
      <c r="B563" s="1871"/>
      <c r="C563" s="1871"/>
      <c r="D563" s="1871"/>
      <c r="E563" s="1871"/>
      <c r="F563" s="630"/>
      <c r="G563" s="630"/>
      <c r="I563" s="1812" t="s">
        <v>1202</v>
      </c>
      <c r="J563" s="1821">
        <f>I560+J560</f>
        <v>295.85168999999951</v>
      </c>
      <c r="K563" s="1828">
        <f>I560+J560</f>
        <v>295.85168999999951</v>
      </c>
      <c r="L563" s="1820" t="s">
        <v>517</v>
      </c>
      <c r="M563" s="1822">
        <f>K563-M561</f>
        <v>41.351689999999508</v>
      </c>
      <c r="N563" s="1871"/>
      <c r="O563" s="1871"/>
      <c r="P563" s="1871"/>
      <c r="Q563" s="1871"/>
      <c r="R563" s="1871"/>
      <c r="S563" s="1871"/>
      <c r="T563" s="1871"/>
      <c r="U563" s="1871"/>
      <c r="V563" s="1871"/>
      <c r="W563" s="1835"/>
      <c r="X563" s="1871"/>
      <c r="Y563" s="1841"/>
      <c r="Z563" s="1871"/>
      <c r="AA563" s="1871"/>
      <c r="AB563" s="1871"/>
      <c r="AC563" s="1871"/>
      <c r="AD563" s="1871"/>
      <c r="AE563" s="1871"/>
      <c r="AF563" s="1871"/>
      <c r="AG563" s="1871"/>
      <c r="AH563" s="1871"/>
      <c r="AK563" s="1513"/>
      <c r="AL563" s="1513"/>
      <c r="AM563" s="1513"/>
      <c r="AN563" s="1513"/>
      <c r="AO563" s="2020"/>
      <c r="AP563" s="2020"/>
    </row>
    <row r="564" spans="1:42" ht="18.75" customHeight="1">
      <c r="A564" s="1871"/>
      <c r="B564" s="1871"/>
      <c r="C564" s="1871"/>
      <c r="D564" s="1871"/>
      <c r="E564" s="1871"/>
      <c r="F564" s="630"/>
      <c r="G564" s="630"/>
      <c r="I564" s="1812" t="s">
        <v>1203</v>
      </c>
      <c r="J564" s="1821">
        <f>I560+J560+K560</f>
        <v>372.70860499999958</v>
      </c>
      <c r="K564" s="1828">
        <f>I560+J560+K560</f>
        <v>372.70860499999958</v>
      </c>
      <c r="L564" s="1820" t="s">
        <v>517</v>
      </c>
      <c r="M564" s="1822">
        <f>K564-M561</f>
        <v>118.20860499999958</v>
      </c>
      <c r="N564" s="1871"/>
      <c r="O564" s="1871"/>
      <c r="P564" s="1871"/>
      <c r="Q564" s="1871"/>
      <c r="R564" s="1871"/>
      <c r="S564" s="1871"/>
      <c r="T564" s="1871"/>
      <c r="U564" s="1871"/>
      <c r="V564" s="1871"/>
      <c r="W564" s="1871"/>
      <c r="X564" s="1871"/>
      <c r="Y564" s="1871"/>
      <c r="Z564" s="1871"/>
      <c r="AA564" s="1871"/>
      <c r="AB564" s="1871"/>
      <c r="AC564" s="1871"/>
      <c r="AD564" s="1871"/>
      <c r="AE564" s="1871"/>
      <c r="AF564" s="1871"/>
      <c r="AG564" s="1871"/>
      <c r="AH564" s="1871"/>
      <c r="AK564" s="1513"/>
      <c r="AL564" s="1513"/>
      <c r="AM564" s="1513"/>
      <c r="AN564" s="1513"/>
      <c r="AO564" s="2020"/>
      <c r="AP564" s="2020"/>
    </row>
    <row r="565" spans="1:42" ht="17.25" customHeight="1">
      <c r="A565" s="1871"/>
      <c r="B565" s="1871"/>
      <c r="C565" s="630"/>
      <c r="D565" s="630"/>
      <c r="E565" s="630"/>
      <c r="F565" s="630"/>
      <c r="G565" s="630"/>
      <c r="H565" s="630"/>
      <c r="I565" s="1814"/>
      <c r="J565" s="1821">
        <f>M560+M616</f>
        <v>400.10580499999907</v>
      </c>
      <c r="K565" s="1828">
        <f>M560+M616</f>
        <v>400.10580499999907</v>
      </c>
      <c r="L565" s="1820" t="s">
        <v>517</v>
      </c>
      <c r="M565" s="1822">
        <f>K565-M561</f>
        <v>145.60580499999907</v>
      </c>
      <c r="N565" s="1871"/>
      <c r="O565" s="1871"/>
      <c r="P565" s="1871"/>
      <c r="Q565" s="1871"/>
      <c r="R565" s="1871"/>
      <c r="S565" s="1871"/>
      <c r="T565" s="1871"/>
      <c r="U565" s="1871"/>
      <c r="V565" s="1871"/>
      <c r="W565" s="1871"/>
      <c r="X565" s="1871"/>
      <c r="Y565" s="1872"/>
      <c r="Z565" s="1871"/>
      <c r="AA565" s="1871"/>
      <c r="AB565" s="1871"/>
      <c r="AC565" s="1871"/>
      <c r="AD565" s="1871"/>
      <c r="AE565" s="1871"/>
      <c r="AF565" s="1871"/>
      <c r="AG565" s="1871"/>
      <c r="AH565" s="1871"/>
      <c r="AK565" s="1513"/>
      <c r="AL565" s="1513"/>
      <c r="AM565" s="1513"/>
      <c r="AN565" s="1513"/>
      <c r="AO565" s="2020"/>
      <c r="AP565" s="2020"/>
    </row>
    <row r="566" spans="1:42">
      <c r="A566" s="1834"/>
      <c r="B566" s="2020"/>
      <c r="C566" s="2020"/>
      <c r="D566" s="2020"/>
      <c r="E566" s="630"/>
      <c r="F566" s="2020"/>
      <c r="G566" s="2020"/>
      <c r="H566" s="2020"/>
      <c r="I566" s="630"/>
      <c r="J566" s="2020"/>
      <c r="K566" s="2020"/>
      <c r="L566" s="2020"/>
      <c r="M566" s="2020"/>
      <c r="N566" s="2020"/>
      <c r="O566" s="2020"/>
      <c r="P566" s="2020"/>
      <c r="Q566" s="1871"/>
      <c r="R566" s="1871"/>
      <c r="S566" s="1871"/>
      <c r="T566" s="1871"/>
      <c r="U566" s="2020"/>
      <c r="V566" s="1871"/>
      <c r="W566" s="1871"/>
      <c r="X566" s="1871"/>
      <c r="Y566" s="308"/>
      <c r="Z566" s="1871"/>
      <c r="AA566" s="1871"/>
      <c r="AB566" s="1871"/>
      <c r="AC566" s="1871"/>
      <c r="AD566" s="1871"/>
      <c r="AE566" s="1871"/>
      <c r="AF566" s="1871"/>
      <c r="AG566" s="1871"/>
      <c r="AH566" s="1871"/>
      <c r="AK566" s="2071"/>
      <c r="AL566" s="2071"/>
      <c r="AM566" s="2071"/>
      <c r="AN566" s="2071"/>
      <c r="AO566" s="2071"/>
    </row>
    <row r="567" spans="1:42" s="1844" customFormat="1" ht="15.75">
      <c r="A567" s="1871"/>
      <c r="B567" s="1302" t="s">
        <v>1204</v>
      </c>
      <c r="C567" s="2020"/>
      <c r="D567" s="630"/>
      <c r="E567" s="630"/>
      <c r="F567" s="2020"/>
      <c r="G567" s="2020"/>
      <c r="H567" s="2020"/>
      <c r="I567" s="630"/>
      <c r="J567" s="2020"/>
      <c r="K567" s="2020"/>
      <c r="L567" s="2020"/>
      <c r="M567" s="2020"/>
      <c r="N567" s="1871"/>
      <c r="O567" s="2020"/>
      <c r="P567" s="2020"/>
      <c r="Q567" s="1871"/>
      <c r="R567" s="1871"/>
      <c r="S567" s="1871"/>
      <c r="T567" s="1871"/>
      <c r="U567" s="1871"/>
      <c r="V567" s="1871"/>
      <c r="W567" s="1871"/>
      <c r="X567" s="1871"/>
      <c r="Y567" s="1871"/>
      <c r="Z567" s="1871"/>
      <c r="AA567" s="630"/>
      <c r="AB567" s="1871"/>
      <c r="AC567" s="1871"/>
      <c r="AD567" s="1871"/>
      <c r="AE567" s="1871"/>
      <c r="AF567" s="1871"/>
      <c r="AG567" s="1871"/>
      <c r="AH567" s="1871"/>
      <c r="AI567" s="2020"/>
      <c r="AJ567" s="2020"/>
      <c r="AK567" s="2054"/>
      <c r="AL567" s="2054"/>
      <c r="AM567" s="2054"/>
      <c r="AN567" s="2054"/>
      <c r="AO567" s="2054"/>
      <c r="AP567" s="2054"/>
    </row>
    <row r="568" spans="1:42" s="123" customFormat="1" ht="59.25" customHeight="1">
      <c r="A568" s="1871"/>
      <c r="B568" s="1858" t="s">
        <v>979</v>
      </c>
      <c r="C568" s="1858" t="s">
        <v>978</v>
      </c>
      <c r="D568" s="1297" t="s">
        <v>5</v>
      </c>
      <c r="E568" s="1297" t="s">
        <v>6</v>
      </c>
      <c r="F568" s="1863" t="s">
        <v>7</v>
      </c>
      <c r="G568" s="1863" t="s">
        <v>185</v>
      </c>
      <c r="H568" s="1863" t="s">
        <v>186</v>
      </c>
      <c r="I568" s="1861" t="s">
        <v>672</v>
      </c>
      <c r="J568" s="1297" t="s">
        <v>188</v>
      </c>
      <c r="K568" s="1817" t="s">
        <v>10</v>
      </c>
      <c r="L568" s="1817" t="s">
        <v>1071</v>
      </c>
      <c r="M568" s="1297" t="s">
        <v>11</v>
      </c>
      <c r="N568" s="1900" t="s">
        <v>1072</v>
      </c>
      <c r="O568" s="1900" t="s">
        <v>1073</v>
      </c>
      <c r="P568" s="1900" t="s">
        <v>1074</v>
      </c>
      <c r="Q568" s="1900" t="s">
        <v>1075</v>
      </c>
      <c r="R568" s="1830" t="s">
        <v>1076</v>
      </c>
      <c r="S568" s="1830" t="s">
        <v>1077</v>
      </c>
      <c r="T568" s="1830" t="s">
        <v>1078</v>
      </c>
      <c r="U568" s="1830" t="s">
        <v>12</v>
      </c>
      <c r="V568" s="1830" t="s">
        <v>1079</v>
      </c>
      <c r="W568" s="1901" t="s">
        <v>1080</v>
      </c>
      <c r="X568" s="1902" t="s">
        <v>1081</v>
      </c>
      <c r="Y568" s="1903" t="s">
        <v>1082</v>
      </c>
      <c r="Z568" s="1904" t="s">
        <v>1083</v>
      </c>
      <c r="AA568" s="1904" t="s">
        <v>1084</v>
      </c>
      <c r="AB568" s="1905" t="s">
        <v>1085</v>
      </c>
      <c r="AC568" s="1904" t="s">
        <v>1086</v>
      </c>
      <c r="AD568" s="1906" t="s">
        <v>1087</v>
      </c>
      <c r="AE568" s="1906" t="s">
        <v>406</v>
      </c>
      <c r="AF568" s="1876" t="s">
        <v>1088</v>
      </c>
      <c r="AG568" s="1876" t="s">
        <v>1089</v>
      </c>
      <c r="AH568" s="1876" t="s">
        <v>1090</v>
      </c>
      <c r="AI568" s="2044"/>
      <c r="AJ568" s="1872"/>
      <c r="AK568" s="2071"/>
      <c r="AL568" s="2071"/>
      <c r="AM568" s="2071"/>
      <c r="AN568" s="2071"/>
      <c r="AO568" s="2071"/>
      <c r="AP568" s="2071"/>
    </row>
    <row r="569" spans="1:42" s="1494" customFormat="1" ht="15" customHeight="1">
      <c r="A569" s="1872" t="s">
        <v>4252</v>
      </c>
      <c r="B569" s="2029" t="s">
        <v>3238</v>
      </c>
      <c r="C569" s="2029" t="s">
        <v>1102</v>
      </c>
      <c r="D569" s="2029" t="s">
        <v>3267</v>
      </c>
      <c r="E569" s="2029">
        <v>360</v>
      </c>
      <c r="F569" s="1950">
        <v>156</v>
      </c>
      <c r="G569" s="1833">
        <f t="shared" ref="G569:G590" si="28">F569*E569</f>
        <v>56160</v>
      </c>
      <c r="H569" s="1831">
        <f t="shared" ref="H569:H590" si="29">E569*F569/1000000</f>
        <v>5.6160000000000002E-2</v>
      </c>
      <c r="I569" s="1837"/>
      <c r="J569" s="1818">
        <f>H569</f>
        <v>5.6160000000000002E-2</v>
      </c>
      <c r="K569" s="2104"/>
      <c r="L569" s="2105"/>
      <c r="M569" s="1832">
        <f t="shared" ref="M569:M590" si="30">SUM(I569:L569)</f>
        <v>5.6160000000000002E-2</v>
      </c>
      <c r="N569" s="2030"/>
      <c r="O569" s="2030">
        <v>44628</v>
      </c>
      <c r="P569" s="2030">
        <v>44659</v>
      </c>
      <c r="Q569" s="2030">
        <v>44664</v>
      </c>
      <c r="R569" s="2029" t="s">
        <v>1093</v>
      </c>
      <c r="S569" s="2029">
        <v>60</v>
      </c>
      <c r="T569" s="1951">
        <v>49204132</v>
      </c>
      <c r="U569" s="2024">
        <v>0.83000000000000007</v>
      </c>
      <c r="V569" s="2029"/>
      <c r="W569" s="2029" t="s">
        <v>1103</v>
      </c>
      <c r="X569" s="2029"/>
      <c r="Y569" s="2029">
        <v>60</v>
      </c>
      <c r="Z569" s="2030" t="s">
        <v>1104</v>
      </c>
      <c r="AA569" s="2030" t="s">
        <v>1099</v>
      </c>
      <c r="AB569" s="1949">
        <v>92806</v>
      </c>
      <c r="AC569" s="2029" t="s">
        <v>1096</v>
      </c>
      <c r="AD569" s="1937" t="s">
        <v>3662</v>
      </c>
      <c r="AE569" s="2029" t="s">
        <v>2230</v>
      </c>
      <c r="AF569" s="2026"/>
      <c r="AG569" s="2029" t="s">
        <v>1087</v>
      </c>
      <c r="AH569" s="2029"/>
      <c r="AI569" s="2047">
        <f t="shared" ref="AI569:AI604" si="31">T569</f>
        <v>49204132</v>
      </c>
      <c r="AJ569" s="2076" cm="1">
        <f t="array" ref="AJ569">SUM(MID(0&amp;AI569,LARGE(INDEX(ISNUMBER(--MID(AI569,ROW($1:$127),1))*ROW($1:$127),),ROW($1:$127))+1,1)*10^ROW($1:$127)/10)</f>
        <v>49204132</v>
      </c>
      <c r="AK569" s="1953" t="str">
        <f>VLOOKUP($AJ569,'Item Master Data'!$A:$F,3,FALSE)</f>
        <v>Q.PEAK DUO BLK G10+/AC</v>
      </c>
      <c r="AL569" s="1494">
        <f>VLOOKUP($AJ569,'Item Master Data'!$A:$F,6,FALSE)</f>
        <v>360</v>
      </c>
      <c r="AM569" s="1494">
        <f t="shared" ref="AM569:AM570" si="32">F569/AN569</f>
        <v>6</v>
      </c>
      <c r="AN569" s="1494">
        <f>VLOOKUP(AJ569,'Item Master Data'!$A:$G,7,FALSE)</f>
        <v>26</v>
      </c>
      <c r="AO569" s="1494">
        <f t="shared" ref="AO569:AO570" si="33">E569-AL569</f>
        <v>0</v>
      </c>
    </row>
    <row r="570" spans="1:42" s="1494" customFormat="1" ht="15" customHeight="1">
      <c r="A570" s="1872" t="s">
        <v>4252</v>
      </c>
      <c r="B570" s="2029" t="s">
        <v>3590</v>
      </c>
      <c r="C570" s="2029" t="s">
        <v>1102</v>
      </c>
      <c r="D570" s="2029" t="s">
        <v>3267</v>
      </c>
      <c r="E570" s="2029">
        <v>360</v>
      </c>
      <c r="F570" s="1950">
        <v>832</v>
      </c>
      <c r="G570" s="1833">
        <f t="shared" si="28"/>
        <v>299520</v>
      </c>
      <c r="H570" s="1831">
        <f t="shared" si="29"/>
        <v>0.29952000000000001</v>
      </c>
      <c r="I570" s="1837">
        <f>H570</f>
        <v>0.29952000000000001</v>
      </c>
      <c r="J570" s="1818"/>
      <c r="K570" s="2104"/>
      <c r="L570" s="2105"/>
      <c r="M570" s="1832">
        <f t="shared" si="30"/>
        <v>0.29952000000000001</v>
      </c>
      <c r="N570" s="2030">
        <v>44665</v>
      </c>
      <c r="O570" s="2030">
        <v>44658</v>
      </c>
      <c r="P570" s="2030">
        <v>44665</v>
      </c>
      <c r="Q570" s="2030">
        <v>44670</v>
      </c>
      <c r="R570" s="2029" t="s">
        <v>400</v>
      </c>
      <c r="S570" s="2029">
        <v>60</v>
      </c>
      <c r="T570" s="2029">
        <v>49204132</v>
      </c>
      <c r="U570" s="2024">
        <v>0.83000000000000007</v>
      </c>
      <c r="V570" s="2029"/>
      <c r="W570" s="2029" t="s">
        <v>1103</v>
      </c>
      <c r="X570" s="2029"/>
      <c r="Y570" s="2029">
        <v>60</v>
      </c>
      <c r="Z570" s="2029" t="s">
        <v>1104</v>
      </c>
      <c r="AA570" s="2029" t="s">
        <v>1095</v>
      </c>
      <c r="AB570" s="2029">
        <v>92806</v>
      </c>
      <c r="AC570" s="2029" t="s">
        <v>1096</v>
      </c>
      <c r="AD570" s="2029" t="s">
        <v>3662</v>
      </c>
      <c r="AE570" s="2029" t="s">
        <v>2230</v>
      </c>
      <c r="AF570" s="2026"/>
      <c r="AG570" s="2026" t="s">
        <v>1087</v>
      </c>
      <c r="AH570" s="2029"/>
      <c r="AI570" s="2047">
        <f t="shared" si="31"/>
        <v>49204132</v>
      </c>
      <c r="AJ570" s="2076" cm="1">
        <f t="array" ref="AJ570">SUM(MID(0&amp;AI570,LARGE(INDEX(ISNUMBER(--MID(AI570,ROW($1:$127),1))*ROW($1:$127),),ROW($1:$127))+1,1)*10^ROW($1:$127)/10)</f>
        <v>49204132</v>
      </c>
      <c r="AK570" s="1953" t="str">
        <f>VLOOKUP($AJ570,'Item Master Data'!$A:$F,3,FALSE)</f>
        <v>Q.PEAK DUO BLK G10+/AC</v>
      </c>
      <c r="AL570" s="1494">
        <f>VLOOKUP($AJ570,'Item Master Data'!$A:$F,6,FALSE)</f>
        <v>360</v>
      </c>
      <c r="AM570" s="1494">
        <f t="shared" si="32"/>
        <v>32</v>
      </c>
      <c r="AN570" s="1494">
        <f>VLOOKUP(AJ570,'Item Master Data'!$A:$G,7,FALSE)</f>
        <v>26</v>
      </c>
      <c r="AO570" s="1494">
        <f t="shared" si="33"/>
        <v>0</v>
      </c>
    </row>
    <row r="571" spans="1:42" s="1494" customFormat="1" ht="15" customHeight="1">
      <c r="A571" s="1872" t="s">
        <v>4252</v>
      </c>
      <c r="B571" s="2029" t="s">
        <v>3595</v>
      </c>
      <c r="C571" s="2029" t="s">
        <v>3240</v>
      </c>
      <c r="D571" s="2029" t="s">
        <v>3267</v>
      </c>
      <c r="E571" s="2029">
        <v>360</v>
      </c>
      <c r="F571" s="1950">
        <v>1352</v>
      </c>
      <c r="G571" s="1833">
        <f t="shared" si="28"/>
        <v>486720</v>
      </c>
      <c r="H571" s="1831">
        <f t="shared" si="29"/>
        <v>0.48671999999999999</v>
      </c>
      <c r="I571" s="1837"/>
      <c r="J571" s="1818"/>
      <c r="K571" s="2104">
        <f t="shared" ref="K571:K572" si="34">H571</f>
        <v>0.48671999999999999</v>
      </c>
      <c r="L571" s="2105"/>
      <c r="M571" s="1832">
        <f t="shared" si="30"/>
        <v>0.48671999999999999</v>
      </c>
      <c r="N571" s="2021"/>
      <c r="O571" s="2100" t="s">
        <v>4247</v>
      </c>
      <c r="P571" s="2030"/>
      <c r="Q571" s="2030"/>
      <c r="R571" s="2029" t="s">
        <v>1093</v>
      </c>
      <c r="S571" s="2029">
        <v>60</v>
      </c>
      <c r="T571" s="2029">
        <v>49204132</v>
      </c>
      <c r="U571" s="2024">
        <v>0.83000000000000007</v>
      </c>
      <c r="V571" s="2029"/>
      <c r="W571" s="2029" t="s">
        <v>1103</v>
      </c>
      <c r="X571" s="2029"/>
      <c r="Y571" s="2029">
        <v>60</v>
      </c>
      <c r="Z571" s="2030" t="s">
        <v>3270</v>
      </c>
      <c r="AA571" s="2030" t="s">
        <v>1099</v>
      </c>
      <c r="AB571" s="1949">
        <v>91311</v>
      </c>
      <c r="AC571" s="2029" t="s">
        <v>1096</v>
      </c>
      <c r="AD571" s="2029" t="s">
        <v>3662</v>
      </c>
      <c r="AE571" s="2029" t="s">
        <v>2230</v>
      </c>
      <c r="AF571" s="2026"/>
      <c r="AG571" s="2029" t="s">
        <v>1087</v>
      </c>
      <c r="AH571" s="2029"/>
      <c r="AI571" s="2047">
        <f t="shared" si="31"/>
        <v>49204132</v>
      </c>
      <c r="AJ571" s="2076" cm="1">
        <f t="array" ref="AJ571">SUM(MID(0&amp;AI571,LARGE(INDEX(ISNUMBER(--MID(AI571,ROW($1:$127),1))*ROW($1:$127),),ROW($1:$127))+1,1)*10^ROW($1:$127)/10)</f>
        <v>49204132</v>
      </c>
      <c r="AK571" s="1953" t="str">
        <f>VLOOKUP($AJ571,'Item Master Data'!$A:$F,3,FALSE)</f>
        <v>Q.PEAK DUO BLK G10+/AC</v>
      </c>
      <c r="AL571" s="1494">
        <f>VLOOKUP($AJ571,'Item Master Data'!$A:$F,6,FALSE)</f>
        <v>360</v>
      </c>
      <c r="AM571" s="1494">
        <f t="shared" ref="AM571:AM590" si="35">F571/AN571</f>
        <v>52</v>
      </c>
      <c r="AN571" s="1494">
        <f>VLOOKUP(AJ571,'Item Master Data'!$A:$G,7,FALSE)</f>
        <v>26</v>
      </c>
      <c r="AO571" s="1494">
        <f t="shared" ref="AO571:AO590" si="36">E571-AL571</f>
        <v>0</v>
      </c>
    </row>
    <row r="572" spans="1:42" s="1494" customFormat="1" ht="15" customHeight="1">
      <c r="A572" s="1872" t="s">
        <v>4252</v>
      </c>
      <c r="B572" s="2029" t="s">
        <v>3596</v>
      </c>
      <c r="C572" s="2029" t="s">
        <v>3240</v>
      </c>
      <c r="D572" s="2029" t="s">
        <v>3267</v>
      </c>
      <c r="E572" s="2029">
        <v>360</v>
      </c>
      <c r="F572" s="1950">
        <v>676</v>
      </c>
      <c r="G572" s="1833">
        <f t="shared" si="28"/>
        <v>243360</v>
      </c>
      <c r="H572" s="1831">
        <f t="shared" si="29"/>
        <v>0.24335999999999999</v>
      </c>
      <c r="I572" s="1837"/>
      <c r="J572" s="1818"/>
      <c r="K572" s="2104">
        <f t="shared" si="34"/>
        <v>0.24335999999999999</v>
      </c>
      <c r="L572" s="2105"/>
      <c r="M572" s="1832">
        <f t="shared" si="30"/>
        <v>0.24335999999999999</v>
      </c>
      <c r="N572" s="2021"/>
      <c r="O572" s="2100" t="s">
        <v>4247</v>
      </c>
      <c r="P572" s="2030"/>
      <c r="Q572" s="2030"/>
      <c r="R572" s="2029" t="s">
        <v>1093</v>
      </c>
      <c r="S572" s="2029">
        <v>60</v>
      </c>
      <c r="T572" s="2029">
        <v>49204132</v>
      </c>
      <c r="U572" s="2024">
        <v>0.83000000000000007</v>
      </c>
      <c r="V572" s="2029"/>
      <c r="W572" s="2029" t="s">
        <v>1103</v>
      </c>
      <c r="X572" s="2029"/>
      <c r="Y572" s="2029">
        <v>60</v>
      </c>
      <c r="Z572" s="2030" t="s">
        <v>3270</v>
      </c>
      <c r="AA572" s="2030" t="s">
        <v>1099</v>
      </c>
      <c r="AB572" s="1949">
        <v>91311</v>
      </c>
      <c r="AC572" s="2029" t="s">
        <v>1096</v>
      </c>
      <c r="AD572" s="2029" t="s">
        <v>3662</v>
      </c>
      <c r="AE572" s="2029" t="s">
        <v>2230</v>
      </c>
      <c r="AF572" s="2026"/>
      <c r="AG572" s="2029" t="s">
        <v>1087</v>
      </c>
      <c r="AH572" s="2029"/>
      <c r="AI572" s="2047">
        <f t="shared" si="31"/>
        <v>49204132</v>
      </c>
      <c r="AJ572" s="2076" cm="1">
        <f t="array" ref="AJ572">SUM(MID(0&amp;AI572,LARGE(INDEX(ISNUMBER(--MID(AI572,ROW($1:$127),1))*ROW($1:$127),),ROW($1:$127))+1,1)*10^ROW($1:$127)/10)</f>
        <v>49204132</v>
      </c>
      <c r="AK572" s="1953" t="str">
        <f>VLOOKUP($AJ572,'Item Master Data'!$A:$F,3,FALSE)</f>
        <v>Q.PEAK DUO BLK G10+/AC</v>
      </c>
      <c r="AL572" s="1494">
        <f>VLOOKUP($AJ572,'Item Master Data'!$A:$F,6,FALSE)</f>
        <v>360</v>
      </c>
      <c r="AM572" s="1494">
        <f t="shared" si="35"/>
        <v>26</v>
      </c>
      <c r="AN572" s="1494">
        <f>VLOOKUP(AJ572,'Item Master Data'!$A:$G,7,FALSE)</f>
        <v>26</v>
      </c>
      <c r="AO572" s="1494">
        <f t="shared" si="36"/>
        <v>0</v>
      </c>
    </row>
    <row r="573" spans="1:42" s="1494" customFormat="1" ht="15" customHeight="1">
      <c r="A573" s="1872" t="s">
        <v>4252</v>
      </c>
      <c r="B573" s="2029" t="s">
        <v>3600</v>
      </c>
      <c r="C573" s="2029" t="s">
        <v>2262</v>
      </c>
      <c r="D573" s="2029" t="s">
        <v>3267</v>
      </c>
      <c r="E573" s="2029">
        <v>360</v>
      </c>
      <c r="F573" s="1950">
        <v>1352</v>
      </c>
      <c r="G573" s="1833">
        <f t="shared" si="28"/>
        <v>486720</v>
      </c>
      <c r="H573" s="1831">
        <f t="shared" si="29"/>
        <v>0.48671999999999999</v>
      </c>
      <c r="I573" s="1837"/>
      <c r="J573" s="1818"/>
      <c r="K573" s="2104">
        <f t="shared" ref="K573:K582" si="37">H573</f>
        <v>0.48671999999999999</v>
      </c>
      <c r="L573" s="2105"/>
      <c r="M573" s="1832">
        <f t="shared" si="30"/>
        <v>0.48671999999999999</v>
      </c>
      <c r="N573" s="2030"/>
      <c r="O573" s="2030">
        <v>44662</v>
      </c>
      <c r="P573" s="2030"/>
      <c r="Q573" s="2030"/>
      <c r="R573" s="2029" t="s">
        <v>1093</v>
      </c>
      <c r="S573" s="2029">
        <v>60</v>
      </c>
      <c r="T573" s="2029">
        <v>49204132</v>
      </c>
      <c r="U573" s="2024">
        <v>0.83000000000000007</v>
      </c>
      <c r="V573" s="2029"/>
      <c r="W573" s="2029" t="s">
        <v>1103</v>
      </c>
      <c r="X573" s="2029"/>
      <c r="Y573" s="2029">
        <v>60</v>
      </c>
      <c r="Z573" s="2030" t="s">
        <v>3272</v>
      </c>
      <c r="AA573" s="2030" t="s">
        <v>1099</v>
      </c>
      <c r="AB573" s="1949" t="s">
        <v>3198</v>
      </c>
      <c r="AC573" s="2029" t="s">
        <v>1096</v>
      </c>
      <c r="AD573" s="2029" t="s">
        <v>3662</v>
      </c>
      <c r="AE573" s="2029" t="s">
        <v>2230</v>
      </c>
      <c r="AF573" s="2026"/>
      <c r="AG573" s="2029" t="s">
        <v>1087</v>
      </c>
      <c r="AH573" s="2029"/>
      <c r="AI573" s="2047">
        <f t="shared" si="31"/>
        <v>49204132</v>
      </c>
      <c r="AJ573" s="2076" cm="1">
        <f t="array" ref="AJ573">SUM(MID(0&amp;AI573,LARGE(INDEX(ISNUMBER(--MID(AI573,ROW($1:$127),1))*ROW($1:$127),),ROW($1:$127))+1,1)*10^ROW($1:$127)/10)</f>
        <v>49204132</v>
      </c>
      <c r="AK573" s="1953" t="str">
        <f>VLOOKUP($AJ573,'Item Master Data'!$A:$F,3,FALSE)</f>
        <v>Q.PEAK DUO BLK G10+/AC</v>
      </c>
      <c r="AL573" s="1494">
        <f>VLOOKUP($AJ573,'Item Master Data'!$A:$F,6,FALSE)</f>
        <v>360</v>
      </c>
      <c r="AM573" s="1494">
        <f t="shared" si="35"/>
        <v>52</v>
      </c>
      <c r="AN573" s="1494">
        <f>VLOOKUP(AJ573,'Item Master Data'!$A:$G,7,FALSE)</f>
        <v>26</v>
      </c>
      <c r="AO573" s="1494">
        <f t="shared" si="36"/>
        <v>0</v>
      </c>
    </row>
    <row r="574" spans="1:42" s="1494" customFormat="1" ht="15" customHeight="1">
      <c r="A574" s="1872" t="s">
        <v>4252</v>
      </c>
      <c r="B574" s="2029" t="s">
        <v>3601</v>
      </c>
      <c r="C574" s="2029" t="s">
        <v>2262</v>
      </c>
      <c r="D574" s="2029" t="s">
        <v>3267</v>
      </c>
      <c r="E574" s="2029">
        <v>360</v>
      </c>
      <c r="F574" s="1950">
        <v>676</v>
      </c>
      <c r="G574" s="1833">
        <f t="shared" si="28"/>
        <v>243360</v>
      </c>
      <c r="H574" s="1831">
        <f t="shared" si="29"/>
        <v>0.24335999999999999</v>
      </c>
      <c r="I574" s="1837"/>
      <c r="J574" s="1818"/>
      <c r="K574" s="2104">
        <f t="shared" si="37"/>
        <v>0.24335999999999999</v>
      </c>
      <c r="L574" s="2105"/>
      <c r="M574" s="1832">
        <f t="shared" si="30"/>
        <v>0.24335999999999999</v>
      </c>
      <c r="N574" s="2107"/>
      <c r="O574" s="2030">
        <v>44662</v>
      </c>
      <c r="P574" s="2030"/>
      <c r="Q574" s="2029"/>
      <c r="R574" s="2029" t="s">
        <v>1093</v>
      </c>
      <c r="S574" s="2029">
        <v>60</v>
      </c>
      <c r="T574" s="2029">
        <v>49204132</v>
      </c>
      <c r="U574" s="2024">
        <v>0.83000000000000007</v>
      </c>
      <c r="V574" s="2219"/>
      <c r="W574" s="2029" t="s">
        <v>1103</v>
      </c>
      <c r="X574" s="2029"/>
      <c r="Y574" s="2029">
        <v>60</v>
      </c>
      <c r="Z574" s="2030" t="s">
        <v>2266</v>
      </c>
      <c r="AA574" s="2030" t="s">
        <v>1099</v>
      </c>
      <c r="AB574" s="1949" t="s">
        <v>3719</v>
      </c>
      <c r="AC574" s="2029" t="s">
        <v>1096</v>
      </c>
      <c r="AD574" s="2029" t="s">
        <v>3662</v>
      </c>
      <c r="AE574" s="2029" t="s">
        <v>2230</v>
      </c>
      <c r="AF574" s="2029"/>
      <c r="AG574" s="2026" t="s">
        <v>1087</v>
      </c>
      <c r="AH574" s="1951"/>
      <c r="AI574" s="2047">
        <f t="shared" si="31"/>
        <v>49204132</v>
      </c>
      <c r="AJ574" s="2076" cm="1">
        <f t="array" ref="AJ574">SUM(MID(0&amp;AI574,LARGE(INDEX(ISNUMBER(--MID(AI574,ROW($1:$127),1))*ROW($1:$127),),ROW($1:$127))+1,1)*10^ROW($1:$127)/10)</f>
        <v>49204132</v>
      </c>
      <c r="AK574" s="1953" t="str">
        <f>VLOOKUP($AJ574,'Item Master Data'!$A:$F,3,FALSE)</f>
        <v>Q.PEAK DUO BLK G10+/AC</v>
      </c>
      <c r="AL574" s="1494">
        <f>VLOOKUP($AJ574,'Item Master Data'!$A:$F,6,FALSE)</f>
        <v>360</v>
      </c>
      <c r="AM574" s="1494">
        <f t="shared" si="35"/>
        <v>26</v>
      </c>
      <c r="AN574" s="1494">
        <f>VLOOKUP(AJ574,'Item Master Data'!$A:$G,7,FALSE)</f>
        <v>26</v>
      </c>
      <c r="AO574" s="1494">
        <f t="shared" si="36"/>
        <v>0</v>
      </c>
    </row>
    <row r="575" spans="1:42" s="1494" customFormat="1" ht="15" customHeight="1">
      <c r="A575" s="1872" t="s">
        <v>4252</v>
      </c>
      <c r="B575" s="2029" t="s">
        <v>3694</v>
      </c>
      <c r="C575" s="2029" t="s">
        <v>3394</v>
      </c>
      <c r="D575" s="1951" t="s">
        <v>3267</v>
      </c>
      <c r="E575" s="2029">
        <v>360</v>
      </c>
      <c r="F575" s="1950">
        <v>676</v>
      </c>
      <c r="G575" s="1833">
        <f t="shared" si="28"/>
        <v>243360</v>
      </c>
      <c r="H575" s="1831">
        <f t="shared" si="29"/>
        <v>0.24335999999999999</v>
      </c>
      <c r="I575" s="1837"/>
      <c r="J575" s="1818"/>
      <c r="K575" s="2104">
        <f t="shared" si="37"/>
        <v>0.24335999999999999</v>
      </c>
      <c r="L575" s="2105"/>
      <c r="M575" s="1832">
        <f t="shared" si="30"/>
        <v>0.24335999999999999</v>
      </c>
      <c r="N575" s="2107"/>
      <c r="O575" s="2100" t="s">
        <v>4247</v>
      </c>
      <c r="P575" s="2030"/>
      <c r="Q575" s="2030"/>
      <c r="R575" s="2029" t="s">
        <v>2221</v>
      </c>
      <c r="S575" s="2029">
        <v>60</v>
      </c>
      <c r="T575" s="2029">
        <v>49204132</v>
      </c>
      <c r="U575" s="2024">
        <v>0.83000000000000007</v>
      </c>
      <c r="V575" s="2219"/>
      <c r="W575" s="1951" t="s">
        <v>1103</v>
      </c>
      <c r="X575" s="1951"/>
      <c r="Y575" s="1951">
        <v>60</v>
      </c>
      <c r="Z575" s="2030" t="s">
        <v>4262</v>
      </c>
      <c r="AA575" s="1951" t="s">
        <v>1142</v>
      </c>
      <c r="AB575" s="1949" t="s">
        <v>4263</v>
      </c>
      <c r="AC575" s="1951" t="s">
        <v>1096</v>
      </c>
      <c r="AD575" s="2029" t="s">
        <v>3662</v>
      </c>
      <c r="AE575" s="2029" t="s">
        <v>2230</v>
      </c>
      <c r="AF575" s="2026"/>
      <c r="AG575" s="2026" t="s">
        <v>1087</v>
      </c>
      <c r="AH575" s="1951"/>
      <c r="AI575" s="2047">
        <f t="shared" ref="AI575" si="38">T575</f>
        <v>49204132</v>
      </c>
      <c r="AJ575" s="2076" cm="1">
        <f t="array" ref="AJ575">SUM(MID(0&amp;AI575,LARGE(INDEX(ISNUMBER(--MID(AI575,ROW($1:$127),1))*ROW($1:$127),),ROW($1:$127))+1,1)*10^ROW($1:$127)/10)</f>
        <v>49204132</v>
      </c>
      <c r="AK575" s="1953" t="str">
        <f>VLOOKUP($AJ575,'Item Master Data'!$A:$F,3,FALSE)</f>
        <v>Q.PEAK DUO BLK G10+/AC</v>
      </c>
      <c r="AL575" s="1494">
        <f>VLOOKUP($AJ575,'Item Master Data'!$A:$F,6,FALSE)</f>
        <v>360</v>
      </c>
      <c r="AM575" s="1494">
        <f t="shared" si="35"/>
        <v>26</v>
      </c>
      <c r="AN575" s="1494">
        <f>VLOOKUP(AJ575,'Item Master Data'!$A:$G,7,FALSE)</f>
        <v>26</v>
      </c>
      <c r="AO575" s="1494">
        <f t="shared" si="36"/>
        <v>0</v>
      </c>
    </row>
    <row r="576" spans="1:42" s="1494" customFormat="1" ht="15" customHeight="1">
      <c r="A576" s="1872" t="s">
        <v>4252</v>
      </c>
      <c r="B576" s="2029" t="s">
        <v>4261</v>
      </c>
      <c r="C576" s="2029" t="s">
        <v>3394</v>
      </c>
      <c r="D576" s="1951" t="s">
        <v>3267</v>
      </c>
      <c r="E576" s="2029">
        <v>360</v>
      </c>
      <c r="F576" s="1950">
        <v>676</v>
      </c>
      <c r="G576" s="1833">
        <f t="shared" si="28"/>
        <v>243360</v>
      </c>
      <c r="H576" s="1831">
        <f t="shared" si="29"/>
        <v>0.24335999999999999</v>
      </c>
      <c r="I576" s="1837"/>
      <c r="J576" s="1818"/>
      <c r="K576" s="2104">
        <f t="shared" ref="K576" si="39">H576</f>
        <v>0.24335999999999999</v>
      </c>
      <c r="L576" s="2105"/>
      <c r="M576" s="1832">
        <f t="shared" si="30"/>
        <v>0.24335999999999999</v>
      </c>
      <c r="N576" s="2107"/>
      <c r="O576" s="2100" t="s">
        <v>4247</v>
      </c>
      <c r="P576" s="2030"/>
      <c r="Q576" s="2030"/>
      <c r="R576" s="2029" t="s">
        <v>2221</v>
      </c>
      <c r="S576" s="2029">
        <v>60</v>
      </c>
      <c r="T576" s="2029">
        <v>49204132</v>
      </c>
      <c r="U576" s="2024">
        <v>0.83000000000000007</v>
      </c>
      <c r="V576" s="2219"/>
      <c r="W576" s="1951" t="s">
        <v>1103</v>
      </c>
      <c r="X576" s="1951"/>
      <c r="Y576" s="1951">
        <v>60</v>
      </c>
      <c r="Z576" s="2030" t="s">
        <v>4262</v>
      </c>
      <c r="AA576" s="1951" t="s">
        <v>1142</v>
      </c>
      <c r="AB576" s="1949" t="s">
        <v>4263</v>
      </c>
      <c r="AC576" s="1951" t="s">
        <v>1096</v>
      </c>
      <c r="AD576" s="2029" t="s">
        <v>3662</v>
      </c>
      <c r="AE576" s="2029" t="s">
        <v>2230</v>
      </c>
      <c r="AF576" s="2026"/>
      <c r="AG576" s="2026" t="s">
        <v>1087</v>
      </c>
      <c r="AH576" s="1951"/>
      <c r="AI576" s="2047">
        <f t="shared" si="31"/>
        <v>49204132</v>
      </c>
      <c r="AJ576" s="2076" cm="1">
        <f t="array" ref="AJ576">SUM(MID(0&amp;AI576,LARGE(INDEX(ISNUMBER(--MID(AI576,ROW($1:$127),1))*ROW($1:$127),),ROW($1:$127))+1,1)*10^ROW($1:$127)/10)</f>
        <v>49204132</v>
      </c>
      <c r="AK576" s="1953" t="str">
        <f>VLOOKUP($AJ576,'Item Master Data'!$A:$F,3,FALSE)</f>
        <v>Q.PEAK DUO BLK G10+/AC</v>
      </c>
      <c r="AL576" s="1494">
        <f>VLOOKUP($AJ576,'Item Master Data'!$A:$F,6,FALSE)</f>
        <v>360</v>
      </c>
      <c r="AM576" s="1494">
        <f t="shared" si="35"/>
        <v>26</v>
      </c>
      <c r="AN576" s="1494">
        <f>VLOOKUP(AJ576,'Item Master Data'!$A:$G,7,FALSE)</f>
        <v>26</v>
      </c>
      <c r="AO576" s="1494">
        <f t="shared" si="36"/>
        <v>0</v>
      </c>
    </row>
    <row r="577" spans="1:41" s="1494" customFormat="1" ht="15" customHeight="1">
      <c r="A577" s="1872" t="s">
        <v>4252</v>
      </c>
      <c r="B577" s="1949" t="s">
        <v>4259</v>
      </c>
      <c r="C577" s="2029" t="s">
        <v>2501</v>
      </c>
      <c r="D577" s="2029" t="s">
        <v>3267</v>
      </c>
      <c r="E577" s="2029">
        <v>360</v>
      </c>
      <c r="F577" s="1950">
        <v>364</v>
      </c>
      <c r="G577" s="1833">
        <f t="shared" si="28"/>
        <v>131040</v>
      </c>
      <c r="H577" s="1831">
        <f t="shared" si="29"/>
        <v>0.13103999999999999</v>
      </c>
      <c r="I577" s="1837"/>
      <c r="J577" s="1818"/>
      <c r="K577" s="2104">
        <f t="shared" ref="K577" si="40">H577</f>
        <v>0.13103999999999999</v>
      </c>
      <c r="L577" s="2105"/>
      <c r="M577" s="1832">
        <f t="shared" si="30"/>
        <v>0.13103999999999999</v>
      </c>
      <c r="N577" s="2107"/>
      <c r="O577" s="2100" t="s">
        <v>4247</v>
      </c>
      <c r="P577" s="2030"/>
      <c r="Q577" s="2030"/>
      <c r="R577" s="2029" t="s">
        <v>1093</v>
      </c>
      <c r="S577" s="2029">
        <v>60</v>
      </c>
      <c r="T577" s="2029">
        <v>49204132</v>
      </c>
      <c r="U577" s="2024">
        <v>0.83000000000000007</v>
      </c>
      <c r="V577" s="2029"/>
      <c r="W577" s="2029" t="s">
        <v>1103</v>
      </c>
      <c r="X577" s="2029"/>
      <c r="Y577" s="2029">
        <v>60</v>
      </c>
      <c r="Z577" s="2030" t="s">
        <v>2511</v>
      </c>
      <c r="AA577" s="2030" t="s">
        <v>1099</v>
      </c>
      <c r="AB577" s="1949" t="s">
        <v>2512</v>
      </c>
      <c r="AC577" s="2029" t="s">
        <v>1096</v>
      </c>
      <c r="AD577" s="2029" t="s">
        <v>3662</v>
      </c>
      <c r="AE577" s="2029" t="s">
        <v>2230</v>
      </c>
      <c r="AF577" s="2026"/>
      <c r="AG577" s="2029" t="s">
        <v>1087</v>
      </c>
      <c r="AH577" s="1951"/>
      <c r="AI577" s="2047">
        <f t="shared" si="31"/>
        <v>49204132</v>
      </c>
      <c r="AJ577" s="2076" cm="1">
        <f t="array" ref="AJ577">SUM(MID(0&amp;AI577,LARGE(INDEX(ISNUMBER(--MID(AI577,ROW($1:$127),1))*ROW($1:$127),),ROW($1:$127))+1,1)*10^ROW($1:$127)/10)</f>
        <v>49204132</v>
      </c>
      <c r="AK577" s="1953" t="str">
        <f>VLOOKUP($AJ577,'Item Master Data'!$A:$F,3,FALSE)</f>
        <v>Q.PEAK DUO BLK G10+/AC</v>
      </c>
      <c r="AL577" s="1494">
        <f>VLOOKUP($AJ577,'Item Master Data'!$A:$F,6,FALSE)</f>
        <v>360</v>
      </c>
      <c r="AM577" s="1494">
        <f t="shared" si="35"/>
        <v>14</v>
      </c>
      <c r="AN577" s="1494">
        <f>VLOOKUP(AJ577,'Item Master Data'!$A:$G,7,FALSE)</f>
        <v>26</v>
      </c>
      <c r="AO577" s="1494">
        <f t="shared" si="36"/>
        <v>0</v>
      </c>
    </row>
    <row r="578" spans="1:41" s="1494" customFormat="1" ht="15" customHeight="1">
      <c r="A578" s="1872" t="s">
        <v>4252</v>
      </c>
      <c r="B578" s="1949" t="s">
        <v>3626</v>
      </c>
      <c r="C578" s="2029" t="s">
        <v>2501</v>
      </c>
      <c r="D578" s="1951" t="s">
        <v>3267</v>
      </c>
      <c r="E578" s="2029">
        <v>360</v>
      </c>
      <c r="F578" s="1950">
        <v>364</v>
      </c>
      <c r="G578" s="1833">
        <f t="shared" si="28"/>
        <v>131040</v>
      </c>
      <c r="H578" s="1831">
        <f t="shared" si="29"/>
        <v>0.13103999999999999</v>
      </c>
      <c r="I578" s="1837"/>
      <c r="J578" s="1818"/>
      <c r="K578" s="2104">
        <f t="shared" ref="K578" si="41">H578</f>
        <v>0.13103999999999999</v>
      </c>
      <c r="L578" s="2105"/>
      <c r="M578" s="1832">
        <f t="shared" si="30"/>
        <v>0.13103999999999999</v>
      </c>
      <c r="N578" s="2107"/>
      <c r="O578" s="2100" t="s">
        <v>4247</v>
      </c>
      <c r="P578" s="2030"/>
      <c r="Q578" s="2030"/>
      <c r="R578" s="2029" t="s">
        <v>400</v>
      </c>
      <c r="S578" s="2029">
        <v>60</v>
      </c>
      <c r="T578" s="2029">
        <v>49204132</v>
      </c>
      <c r="U578" s="2024">
        <v>0.83000000000000007</v>
      </c>
      <c r="V578" s="2219"/>
      <c r="W578" s="1951" t="s">
        <v>1103</v>
      </c>
      <c r="X578" s="1951"/>
      <c r="Y578" s="1951">
        <v>60</v>
      </c>
      <c r="Z578" s="2030" t="s">
        <v>2212</v>
      </c>
      <c r="AA578" s="1951" t="s">
        <v>1099</v>
      </c>
      <c r="AB578" s="1949" t="s">
        <v>2512</v>
      </c>
      <c r="AC578" s="1951" t="s">
        <v>1096</v>
      </c>
      <c r="AD578" s="2029" t="s">
        <v>3662</v>
      </c>
      <c r="AE578" s="2029" t="s">
        <v>2230</v>
      </c>
      <c r="AF578" s="2026"/>
      <c r="AG578" s="2026" t="s">
        <v>1087</v>
      </c>
      <c r="AH578" s="1951"/>
      <c r="AI578" s="2047">
        <f t="shared" si="31"/>
        <v>49204132</v>
      </c>
      <c r="AJ578" s="2076" cm="1">
        <f t="array" ref="AJ578">SUM(MID(0&amp;AI578,LARGE(INDEX(ISNUMBER(--MID(AI578,ROW($1:$127),1))*ROW($1:$127),),ROW($1:$127))+1,1)*10^ROW($1:$127)/10)</f>
        <v>49204132</v>
      </c>
      <c r="AK578" s="1953" t="str">
        <f>VLOOKUP($AJ578,'Item Master Data'!$A:$F,3,FALSE)</f>
        <v>Q.PEAK DUO BLK G10+/AC</v>
      </c>
      <c r="AL578" s="1494">
        <f>VLOOKUP($AJ578,'Item Master Data'!$A:$F,6,FALSE)</f>
        <v>360</v>
      </c>
      <c r="AM578" s="1494">
        <f t="shared" si="35"/>
        <v>14</v>
      </c>
      <c r="AN578" s="1494">
        <f>VLOOKUP(AJ578,'Item Master Data'!$A:$G,7,FALSE)</f>
        <v>26</v>
      </c>
      <c r="AO578" s="1494">
        <f t="shared" si="36"/>
        <v>0</v>
      </c>
    </row>
    <row r="579" spans="1:41" s="1494" customFormat="1" ht="15" customHeight="1">
      <c r="A579" s="1872" t="s">
        <v>4251</v>
      </c>
      <c r="B579" s="1949" t="s">
        <v>3298</v>
      </c>
      <c r="C579" s="2029" t="s">
        <v>1155</v>
      </c>
      <c r="D579" s="2029" t="s">
        <v>3267</v>
      </c>
      <c r="E579" s="2029">
        <v>360</v>
      </c>
      <c r="F579" s="2031">
        <v>156</v>
      </c>
      <c r="G579" s="1833">
        <f t="shared" si="28"/>
        <v>56160</v>
      </c>
      <c r="H579" s="1831">
        <f t="shared" si="29"/>
        <v>5.6160000000000002E-2</v>
      </c>
      <c r="I579" s="1837">
        <f>H579</f>
        <v>5.6160000000000002E-2</v>
      </c>
      <c r="J579" s="1818"/>
      <c r="K579" s="2104"/>
      <c r="L579" s="2105"/>
      <c r="M579" s="1832">
        <f t="shared" si="30"/>
        <v>5.6160000000000002E-2</v>
      </c>
      <c r="N579" s="2107"/>
      <c r="O579" s="2030">
        <v>44637</v>
      </c>
      <c r="P579" s="2030">
        <v>44652</v>
      </c>
      <c r="Q579" s="2030">
        <v>44657</v>
      </c>
      <c r="R579" s="2029" t="s">
        <v>267</v>
      </c>
      <c r="S579" s="2029">
        <v>60</v>
      </c>
      <c r="T579" s="2029">
        <v>49202132</v>
      </c>
      <c r="U579" s="2024">
        <v>0.78999999999999992</v>
      </c>
      <c r="V579" s="2029"/>
      <c r="W579" s="2029" t="s">
        <v>1103</v>
      </c>
      <c r="X579" s="2029"/>
      <c r="Y579" s="1949" t="s">
        <v>2208</v>
      </c>
      <c r="Z579" s="2029" t="s">
        <v>1152</v>
      </c>
      <c r="AA579" s="2027" t="s">
        <v>1149</v>
      </c>
      <c r="AB579" s="2029">
        <v>32805</v>
      </c>
      <c r="AC579" s="2029" t="s">
        <v>1096</v>
      </c>
      <c r="AD579" s="2029" t="s">
        <v>3691</v>
      </c>
      <c r="AE579" s="2029"/>
      <c r="AF579" s="1951"/>
      <c r="AG579" s="1951" t="s">
        <v>1087</v>
      </c>
      <c r="AH579" s="1951"/>
      <c r="AI579" s="2047">
        <f t="shared" si="31"/>
        <v>49202132</v>
      </c>
      <c r="AJ579" s="2076" cm="1">
        <f t="array" ref="AJ579">SUM(MID(0&amp;AI579,LARGE(INDEX(ISNUMBER(--MID(AI579,ROW($1:$127),1))*ROW($1:$127),),ROW($1:$127))+1,1)*10^ROW($1:$127)/10)</f>
        <v>49202132</v>
      </c>
      <c r="AK579" s="1953" t="str">
        <f>VLOOKUP($AJ579,'Item Master Data'!$A:$F,3,FALSE)</f>
        <v>Q.PEAK DUO BLK G10+/AC</v>
      </c>
      <c r="AL579" s="1494">
        <f>VLOOKUP($AJ579,'Item Master Data'!$A:$F,6,FALSE)</f>
        <v>360</v>
      </c>
      <c r="AM579" s="1494">
        <f t="shared" si="35"/>
        <v>6</v>
      </c>
      <c r="AN579" s="1494">
        <f>VLOOKUP(AJ579,'Item Master Data'!$A:$G,7,FALSE)</f>
        <v>26</v>
      </c>
      <c r="AO579" s="1494">
        <f t="shared" si="36"/>
        <v>0</v>
      </c>
    </row>
    <row r="580" spans="1:41" s="1494" customFormat="1" ht="15" customHeight="1">
      <c r="A580" s="1872" t="s">
        <v>4251</v>
      </c>
      <c r="B580" s="1949" t="s">
        <v>3299</v>
      </c>
      <c r="C580" s="2029" t="s">
        <v>1155</v>
      </c>
      <c r="D580" s="2029" t="s">
        <v>3267</v>
      </c>
      <c r="E580" s="2029">
        <v>360</v>
      </c>
      <c r="F580" s="2031">
        <v>156</v>
      </c>
      <c r="G580" s="1833">
        <f t="shared" si="28"/>
        <v>56160</v>
      </c>
      <c r="H580" s="1831">
        <f t="shared" si="29"/>
        <v>5.6160000000000002E-2</v>
      </c>
      <c r="I580" s="1837"/>
      <c r="J580" s="1818">
        <f>H580</f>
        <v>5.6160000000000002E-2</v>
      </c>
      <c r="K580" s="2104"/>
      <c r="L580" s="2105"/>
      <c r="M580" s="1832">
        <f t="shared" si="30"/>
        <v>5.6160000000000002E-2</v>
      </c>
      <c r="N580" s="2107"/>
      <c r="O580" s="2030">
        <v>44637</v>
      </c>
      <c r="P580" s="2030">
        <v>44652</v>
      </c>
      <c r="Q580" s="2030">
        <v>44657</v>
      </c>
      <c r="R580" s="2029" t="s">
        <v>267</v>
      </c>
      <c r="S580" s="2029">
        <v>60</v>
      </c>
      <c r="T580" s="2029">
        <v>49202132</v>
      </c>
      <c r="U580" s="2024">
        <v>0.83000000000000007</v>
      </c>
      <c r="V580" s="2029"/>
      <c r="W580" s="2029" t="s">
        <v>1103</v>
      </c>
      <c r="X580" s="2029"/>
      <c r="Y580" s="1949" t="s">
        <v>2208</v>
      </c>
      <c r="Z580" s="2029" t="s">
        <v>3310</v>
      </c>
      <c r="AA580" s="2027" t="s">
        <v>1142</v>
      </c>
      <c r="AB580" s="2029">
        <v>97210</v>
      </c>
      <c r="AC580" s="2029" t="s">
        <v>1096</v>
      </c>
      <c r="AD580" s="2029" t="s">
        <v>3691</v>
      </c>
      <c r="AE580" s="2029"/>
      <c r="AF580" s="1951"/>
      <c r="AG580" s="1951" t="s">
        <v>1087</v>
      </c>
      <c r="AH580" s="1951"/>
      <c r="AI580" s="2047">
        <f t="shared" si="31"/>
        <v>49202132</v>
      </c>
      <c r="AJ580" s="2076" cm="1">
        <f t="array" ref="AJ580">SUM(MID(0&amp;AI580,LARGE(INDEX(ISNUMBER(--MID(AI580,ROW($1:$127),1))*ROW($1:$127),),ROW($1:$127))+1,1)*10^ROW($1:$127)/10)</f>
        <v>49202132</v>
      </c>
      <c r="AK580" s="1953" t="str">
        <f>VLOOKUP($AJ580,'Item Master Data'!$A:$F,3,FALSE)</f>
        <v>Q.PEAK DUO BLK G10+/AC</v>
      </c>
      <c r="AL580" s="1494">
        <f>VLOOKUP($AJ580,'Item Master Data'!$A:$F,6,FALSE)</f>
        <v>360</v>
      </c>
      <c r="AM580" s="1494">
        <f t="shared" si="35"/>
        <v>6</v>
      </c>
      <c r="AN580" s="1494">
        <f>VLOOKUP(AJ580,'Item Master Data'!$A:$G,7,FALSE)</f>
        <v>26</v>
      </c>
      <c r="AO580" s="1494">
        <f t="shared" si="36"/>
        <v>0</v>
      </c>
    </row>
    <row r="581" spans="1:41" s="1494" customFormat="1" ht="15" customHeight="1">
      <c r="A581" s="1872" t="s">
        <v>4251</v>
      </c>
      <c r="B581" s="1949" t="s">
        <v>4354</v>
      </c>
      <c r="C581" s="2029" t="s">
        <v>1155</v>
      </c>
      <c r="D581" s="2029" t="s">
        <v>3267</v>
      </c>
      <c r="E581" s="2029">
        <v>360</v>
      </c>
      <c r="F581" s="2031">
        <v>624</v>
      </c>
      <c r="G581" s="1833">
        <f t="shared" si="28"/>
        <v>224640</v>
      </c>
      <c r="H581" s="1831">
        <f t="shared" si="29"/>
        <v>0.22464000000000001</v>
      </c>
      <c r="I581" s="1837"/>
      <c r="J581" s="1818"/>
      <c r="K581" s="2104">
        <f t="shared" si="37"/>
        <v>0.22464000000000001</v>
      </c>
      <c r="L581" s="2105"/>
      <c r="M581" s="1832">
        <f t="shared" si="30"/>
        <v>0.22464000000000001</v>
      </c>
      <c r="N581" s="2107"/>
      <c r="O581" s="2100" t="s">
        <v>4353</v>
      </c>
      <c r="P581" s="2030"/>
      <c r="Q581" s="2030"/>
      <c r="R581" s="2029" t="s">
        <v>267</v>
      </c>
      <c r="S581" s="2029">
        <v>60</v>
      </c>
      <c r="T581" s="2029">
        <v>49202132</v>
      </c>
      <c r="U581" s="2024">
        <v>0.78999999999999992</v>
      </c>
      <c r="V581" s="2029"/>
      <c r="W581" s="2029" t="s">
        <v>1103</v>
      </c>
      <c r="X581" s="2029"/>
      <c r="Y581" s="1949" t="s">
        <v>2208</v>
      </c>
      <c r="Z581" s="2029" t="s">
        <v>3310</v>
      </c>
      <c r="AA581" s="2027" t="s">
        <v>1142</v>
      </c>
      <c r="AB581" s="2029">
        <v>97210</v>
      </c>
      <c r="AC581" s="2029" t="s">
        <v>1096</v>
      </c>
      <c r="AD581" s="2029" t="s">
        <v>3691</v>
      </c>
      <c r="AE581" s="2029"/>
      <c r="AF581" s="1951"/>
      <c r="AG581" s="1951" t="s">
        <v>1087</v>
      </c>
      <c r="AH581" s="1951"/>
      <c r="AI581" s="2047">
        <f t="shared" si="31"/>
        <v>49202132</v>
      </c>
      <c r="AJ581" s="2076" cm="1">
        <f t="array" ref="AJ581">SUM(MID(0&amp;AI581,LARGE(INDEX(ISNUMBER(--MID(AI581,ROW($1:$127),1))*ROW($1:$127),),ROW($1:$127))+1,1)*10^ROW($1:$127)/10)</f>
        <v>49202132</v>
      </c>
      <c r="AK581" s="1953" t="str">
        <f>VLOOKUP($AJ581,'Item Master Data'!$A:$F,3,FALSE)</f>
        <v>Q.PEAK DUO BLK G10+/AC</v>
      </c>
      <c r="AL581" s="1494">
        <f>VLOOKUP($AJ581,'Item Master Data'!$A:$F,6,FALSE)</f>
        <v>360</v>
      </c>
      <c r="AM581" s="1494">
        <f t="shared" si="35"/>
        <v>24</v>
      </c>
      <c r="AN581" s="1494">
        <f>VLOOKUP(AJ581,'Item Master Data'!$A:$G,7,FALSE)</f>
        <v>26</v>
      </c>
      <c r="AO581" s="1494">
        <f t="shared" si="36"/>
        <v>0</v>
      </c>
    </row>
    <row r="582" spans="1:41" s="1494" customFormat="1" ht="15" customHeight="1">
      <c r="A582" s="1872" t="s">
        <v>4251</v>
      </c>
      <c r="B582" s="1949" t="s">
        <v>4355</v>
      </c>
      <c r="C582" s="2029" t="s">
        <v>1155</v>
      </c>
      <c r="D582" s="2029" t="s">
        <v>3267</v>
      </c>
      <c r="E582" s="2029">
        <v>360</v>
      </c>
      <c r="F582" s="2031">
        <v>624</v>
      </c>
      <c r="G582" s="1833">
        <f t="shared" si="28"/>
        <v>224640</v>
      </c>
      <c r="H582" s="1831">
        <f t="shared" si="29"/>
        <v>0.22464000000000001</v>
      </c>
      <c r="I582" s="1837"/>
      <c r="J582" s="1818"/>
      <c r="K582" s="2104">
        <f t="shared" si="37"/>
        <v>0.22464000000000001</v>
      </c>
      <c r="L582" s="2105"/>
      <c r="M582" s="1832">
        <f t="shared" si="30"/>
        <v>0.22464000000000001</v>
      </c>
      <c r="N582" s="2107"/>
      <c r="O582" s="2100" t="s">
        <v>4353</v>
      </c>
      <c r="P582" s="2030"/>
      <c r="Q582" s="2030"/>
      <c r="R582" s="2029" t="s">
        <v>267</v>
      </c>
      <c r="S582" s="2029">
        <v>60</v>
      </c>
      <c r="T582" s="2029">
        <v>49202132</v>
      </c>
      <c r="U582" s="2024">
        <v>0.78999999999999992</v>
      </c>
      <c r="V582" s="2029"/>
      <c r="W582" s="2029" t="s">
        <v>1103</v>
      </c>
      <c r="X582" s="2029"/>
      <c r="Y582" s="1949" t="s">
        <v>2208</v>
      </c>
      <c r="Z582" s="2029" t="s">
        <v>3310</v>
      </c>
      <c r="AA582" s="2027" t="s">
        <v>1142</v>
      </c>
      <c r="AB582" s="2029">
        <v>97210</v>
      </c>
      <c r="AC582" s="2029" t="s">
        <v>1096</v>
      </c>
      <c r="AD582" s="2029" t="s">
        <v>3691</v>
      </c>
      <c r="AE582" s="2029"/>
      <c r="AF582" s="1951"/>
      <c r="AG582" s="1951" t="s">
        <v>1087</v>
      </c>
      <c r="AH582" s="1951"/>
      <c r="AI582" s="2047">
        <f t="shared" si="31"/>
        <v>49202132</v>
      </c>
      <c r="AJ582" s="2076" cm="1">
        <f t="array" ref="AJ582">SUM(MID(0&amp;AI582,LARGE(INDEX(ISNUMBER(--MID(AI582,ROW($1:$127),1))*ROW($1:$127),),ROW($1:$127))+1,1)*10^ROW($1:$127)/10)</f>
        <v>49202132</v>
      </c>
      <c r="AK582" s="1953" t="str">
        <f>VLOOKUP($AJ582,'Item Master Data'!$A:$F,3,FALSE)</f>
        <v>Q.PEAK DUO BLK G10+/AC</v>
      </c>
      <c r="AL582" s="1494">
        <f>VLOOKUP($AJ582,'Item Master Data'!$A:$F,6,FALSE)</f>
        <v>360</v>
      </c>
      <c r="AM582" s="1494">
        <f t="shared" si="35"/>
        <v>24</v>
      </c>
      <c r="AN582" s="1494">
        <f>VLOOKUP(AJ582,'Item Master Data'!$A:$G,7,FALSE)</f>
        <v>26</v>
      </c>
      <c r="AO582" s="1494">
        <f t="shared" si="36"/>
        <v>0</v>
      </c>
    </row>
    <row r="583" spans="1:41" s="1494" customFormat="1" ht="15" customHeight="1">
      <c r="A583" s="1872" t="s">
        <v>4251</v>
      </c>
      <c r="B583" s="1949" t="s">
        <v>3303</v>
      </c>
      <c r="C583" s="2029" t="s">
        <v>1155</v>
      </c>
      <c r="D583" s="2029" t="s">
        <v>3267</v>
      </c>
      <c r="E583" s="2029">
        <v>360</v>
      </c>
      <c r="F583" s="2031">
        <v>624</v>
      </c>
      <c r="G583" s="1833">
        <f t="shared" si="28"/>
        <v>224640</v>
      </c>
      <c r="H583" s="1831">
        <f t="shared" si="29"/>
        <v>0.22464000000000001</v>
      </c>
      <c r="I583" s="1837"/>
      <c r="J583" s="1818"/>
      <c r="K583" s="2104">
        <f t="shared" ref="K583:K584" si="42">H583</f>
        <v>0.22464000000000001</v>
      </c>
      <c r="L583" s="2105"/>
      <c r="M583" s="1832">
        <f t="shared" si="30"/>
        <v>0.22464000000000001</v>
      </c>
      <c r="N583" s="2107"/>
      <c r="O583" s="2100" t="s">
        <v>4264</v>
      </c>
      <c r="P583" s="2030"/>
      <c r="Q583" s="2030"/>
      <c r="R583" s="2029" t="s">
        <v>267</v>
      </c>
      <c r="S583" s="2029">
        <v>60</v>
      </c>
      <c r="T583" s="2029">
        <v>49204132</v>
      </c>
      <c r="U583" s="2024">
        <v>0.83000000000000007</v>
      </c>
      <c r="V583" s="2029"/>
      <c r="W583" s="2029" t="s">
        <v>1103</v>
      </c>
      <c r="X583" s="2029"/>
      <c r="Y583" s="1949" t="s">
        <v>2208</v>
      </c>
      <c r="Z583" s="2029" t="s">
        <v>2246</v>
      </c>
      <c r="AA583" s="2027" t="s">
        <v>1185</v>
      </c>
      <c r="AB583" s="2029">
        <v>85008</v>
      </c>
      <c r="AC583" s="2029" t="s">
        <v>1096</v>
      </c>
      <c r="AD583" s="2029" t="s">
        <v>1097</v>
      </c>
      <c r="AE583" s="2029"/>
      <c r="AF583" s="1951"/>
      <c r="AG583" s="1951" t="s">
        <v>1087</v>
      </c>
      <c r="AH583" s="1951"/>
      <c r="AI583" s="2047">
        <f t="shared" si="31"/>
        <v>49204132</v>
      </c>
      <c r="AJ583" s="2076" cm="1">
        <f t="array" ref="AJ583">SUM(MID(0&amp;AI583,LARGE(INDEX(ISNUMBER(--MID(AI583,ROW($1:$127),1))*ROW($1:$127),),ROW($1:$127))+1,1)*10^ROW($1:$127)/10)</f>
        <v>49204132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si="35"/>
        <v>24</v>
      </c>
      <c r="AN583" s="1494">
        <f>VLOOKUP(AJ583,'Item Master Data'!$A:$G,7,FALSE)</f>
        <v>26</v>
      </c>
      <c r="AO583" s="1494">
        <f t="shared" si="36"/>
        <v>0</v>
      </c>
    </row>
    <row r="584" spans="1:41" s="1494" customFormat="1" ht="15" customHeight="1">
      <c r="A584" s="1872" t="s">
        <v>4251</v>
      </c>
      <c r="B584" s="1949" t="s">
        <v>3687</v>
      </c>
      <c r="C584" s="2029" t="s">
        <v>3686</v>
      </c>
      <c r="D584" s="2029" t="s">
        <v>3267</v>
      </c>
      <c r="E584" s="2029">
        <v>360</v>
      </c>
      <c r="F584" s="2031">
        <v>624</v>
      </c>
      <c r="G584" s="1833">
        <f t="shared" ref="G584" si="43">F584*E584</f>
        <v>224640</v>
      </c>
      <c r="H584" s="1831">
        <f t="shared" ref="H584" si="44">E584*F584/1000000</f>
        <v>0.22464000000000001</v>
      </c>
      <c r="I584" s="1837"/>
      <c r="J584" s="1818"/>
      <c r="K584" s="2104">
        <f t="shared" si="42"/>
        <v>0.22464000000000001</v>
      </c>
      <c r="L584" s="2105"/>
      <c r="M584" s="1832">
        <f t="shared" ref="M584" si="45">SUM(I584:L584)</f>
        <v>0.22464000000000001</v>
      </c>
      <c r="N584" s="2030"/>
      <c r="O584" s="2100" t="s">
        <v>4264</v>
      </c>
      <c r="P584" s="2030"/>
      <c r="Q584" s="2030"/>
      <c r="R584" s="2029" t="s">
        <v>267</v>
      </c>
      <c r="S584" s="2029">
        <v>60</v>
      </c>
      <c r="T584" s="2029">
        <v>49204132</v>
      </c>
      <c r="U584" s="2024">
        <v>0.78999999999999992</v>
      </c>
      <c r="V584" s="2029"/>
      <c r="W584" s="2029" t="s">
        <v>1103</v>
      </c>
      <c r="X584" s="2029"/>
      <c r="Y584" s="1949" t="s">
        <v>2208</v>
      </c>
      <c r="Z584" s="2029" t="s">
        <v>2266</v>
      </c>
      <c r="AA584" s="2027" t="s">
        <v>1099</v>
      </c>
      <c r="AB584" s="2029">
        <v>93722</v>
      </c>
      <c r="AC584" s="2029" t="s">
        <v>1096</v>
      </c>
      <c r="AD584" s="2029"/>
      <c r="AE584" s="2029"/>
      <c r="AF584" s="1951"/>
      <c r="AG584" s="1951" t="s">
        <v>1087</v>
      </c>
      <c r="AH584" s="2029"/>
      <c r="AI584" s="2047">
        <f t="shared" ref="AI584" si="46">T584</f>
        <v>49204132</v>
      </c>
      <c r="AJ584" s="2076" cm="1">
        <f t="array" ref="AJ584">SUM(MID(0&amp;AI584,LARGE(INDEX(ISNUMBER(--MID(AI584,ROW($1:$127),1))*ROW($1:$127),),ROW($1:$127))+1,1)*10^ROW($1:$127)/10)</f>
        <v>49204132</v>
      </c>
      <c r="AK584" s="1953" t="str">
        <f>VLOOKUP($AJ584,'Item Master Data'!$A:$F,3,FALSE)</f>
        <v>Q.PEAK DUO BLK G10+/AC</v>
      </c>
      <c r="AL584" s="1494">
        <f>VLOOKUP($AJ584,'Item Master Data'!$A:$F,6,FALSE)</f>
        <v>360</v>
      </c>
      <c r="AM584" s="1494">
        <f t="shared" ref="AM584" si="47">F584/AN584</f>
        <v>24</v>
      </c>
      <c r="AN584" s="1494">
        <f>VLOOKUP(AJ584,'Item Master Data'!$A:$G,7,FALSE)</f>
        <v>26</v>
      </c>
      <c r="AO584" s="1494">
        <f t="shared" ref="AO584" si="48">E584-AL584</f>
        <v>0</v>
      </c>
    </row>
    <row r="585" spans="1:41" s="1494" customFormat="1" ht="15" customHeight="1">
      <c r="A585" s="1872" t="s">
        <v>4250</v>
      </c>
      <c r="B585" s="2029" t="s">
        <v>3695</v>
      </c>
      <c r="C585" s="2029" t="s">
        <v>1177</v>
      </c>
      <c r="D585" s="2029" t="s">
        <v>3267</v>
      </c>
      <c r="E585" s="2029">
        <v>360</v>
      </c>
      <c r="F585" s="1950">
        <v>2496</v>
      </c>
      <c r="G585" s="1833">
        <f t="shared" si="28"/>
        <v>898560</v>
      </c>
      <c r="H585" s="1831">
        <f t="shared" si="29"/>
        <v>0.89856000000000003</v>
      </c>
      <c r="I585" s="1837"/>
      <c r="J585" s="1818"/>
      <c r="K585" s="2104">
        <f t="shared" ref="K585" si="49">H585</f>
        <v>0.89856000000000003</v>
      </c>
      <c r="L585" s="2105"/>
      <c r="M585" s="1832">
        <f t="shared" si="30"/>
        <v>0.89856000000000003</v>
      </c>
      <c r="N585" s="2030"/>
      <c r="O585" s="2100" t="s">
        <v>4295</v>
      </c>
      <c r="P585" s="2030"/>
      <c r="Q585" s="2030"/>
      <c r="R585" s="2029" t="s">
        <v>1151</v>
      </c>
      <c r="S585" s="2029">
        <v>60</v>
      </c>
      <c r="T585" s="2283">
        <v>49204132</v>
      </c>
      <c r="U585" s="2024">
        <v>0.8</v>
      </c>
      <c r="V585" s="2029"/>
      <c r="W585" s="2029" t="s">
        <v>1103</v>
      </c>
      <c r="X585" s="2225"/>
      <c r="Y585" s="2029">
        <v>60</v>
      </c>
      <c r="Z585" s="2133" t="s">
        <v>1152</v>
      </c>
      <c r="AA585" s="2029" t="s">
        <v>1149</v>
      </c>
      <c r="AB585" s="1949" t="s">
        <v>2232</v>
      </c>
      <c r="AC585" s="2029" t="s">
        <v>1096</v>
      </c>
      <c r="AD585" s="2029" t="s">
        <v>3691</v>
      </c>
      <c r="AE585" s="2029"/>
      <c r="AF585" s="1951"/>
      <c r="AG585" s="2226" t="s">
        <v>1087</v>
      </c>
      <c r="AH585" s="2029"/>
      <c r="AI585" s="2047">
        <f t="shared" si="31"/>
        <v>49204132</v>
      </c>
      <c r="AJ585" s="2076" cm="1">
        <f t="array" ref="AJ585">SUM(MID(0&amp;AI585,LARGE(INDEX(ISNUMBER(--MID(AI585,ROW($1:$127),1))*ROW($1:$127),),ROW($1:$127))+1,1)*10^ROW($1:$127)/10)</f>
        <v>49204132</v>
      </c>
      <c r="AK585" s="1953" t="str">
        <f>VLOOKUP($AJ585,'Item Master Data'!$A:$F,3,FALSE)</f>
        <v>Q.PEAK DUO BLK G10+/AC</v>
      </c>
      <c r="AL585" s="1494">
        <f>VLOOKUP($AJ585,'Item Master Data'!$A:$F,6,FALSE)</f>
        <v>360</v>
      </c>
      <c r="AM585" s="1494">
        <f t="shared" si="35"/>
        <v>96</v>
      </c>
      <c r="AN585" s="1494">
        <f>VLOOKUP(AJ585,'Item Master Data'!$A:$G,7,FALSE)</f>
        <v>26</v>
      </c>
      <c r="AO585" s="1494">
        <f t="shared" si="36"/>
        <v>0</v>
      </c>
    </row>
    <row r="586" spans="1:41" s="1494" customFormat="1" ht="15" customHeight="1">
      <c r="A586" s="1872" t="s">
        <v>4250</v>
      </c>
      <c r="B586" s="2029" t="s">
        <v>3696</v>
      </c>
      <c r="C586" s="2029" t="s">
        <v>1066</v>
      </c>
      <c r="D586" s="2029" t="s">
        <v>3267</v>
      </c>
      <c r="E586" s="2029">
        <v>360</v>
      </c>
      <c r="F586" s="2031">
        <v>3536</v>
      </c>
      <c r="G586" s="1833">
        <f t="shared" si="28"/>
        <v>1272960</v>
      </c>
      <c r="H586" s="1831">
        <f t="shared" si="29"/>
        <v>1.2729600000000001</v>
      </c>
      <c r="I586" s="1837"/>
      <c r="J586" s="1818"/>
      <c r="K586" s="2104">
        <f t="shared" ref="K586" si="50">H586</f>
        <v>1.2729600000000001</v>
      </c>
      <c r="L586" s="2105"/>
      <c r="M586" s="1832">
        <f t="shared" si="30"/>
        <v>1.2729600000000001</v>
      </c>
      <c r="N586" s="2030"/>
      <c r="O586" s="2030">
        <v>44662</v>
      </c>
      <c r="P586" s="2030"/>
      <c r="Q586" s="2030"/>
      <c r="R586" s="2029" t="s">
        <v>1151</v>
      </c>
      <c r="S586" s="2029">
        <v>60</v>
      </c>
      <c r="T586" s="2029">
        <v>49204132</v>
      </c>
      <c r="U586" s="2024">
        <v>0.79</v>
      </c>
      <c r="V586" s="2029"/>
      <c r="W586" s="2029" t="s">
        <v>1103</v>
      </c>
      <c r="X586" s="2029"/>
      <c r="Y586" s="2029">
        <v>60</v>
      </c>
      <c r="Z586" s="2133" t="s">
        <v>1178</v>
      </c>
      <c r="AA586" s="2029" t="s">
        <v>1149</v>
      </c>
      <c r="AB586" s="1949" t="s">
        <v>2218</v>
      </c>
      <c r="AC586" s="2029" t="s">
        <v>1096</v>
      </c>
      <c r="AD586" s="2029" t="s">
        <v>1097</v>
      </c>
      <c r="AE586" s="2029"/>
      <c r="AF586" s="2026"/>
      <c r="AG586" s="2026" t="s">
        <v>1087</v>
      </c>
      <c r="AH586" s="2029"/>
      <c r="AI586" s="2047">
        <f t="shared" si="31"/>
        <v>49204132</v>
      </c>
      <c r="AJ586" s="2076" cm="1">
        <f t="array" ref="AJ586">SUM(MID(0&amp;AI586,LARGE(INDEX(ISNUMBER(--MID(AI586,ROW($1:$127),1))*ROW($1:$127),),ROW($1:$127))+1,1)*10^ROW($1:$127)/10)</f>
        <v>49204132</v>
      </c>
      <c r="AK586" s="1953" t="str">
        <f>VLOOKUP($AJ586,'Item Master Data'!$A:$F,3,FALSE)</f>
        <v>Q.PEAK DUO BLK G10+/AC</v>
      </c>
      <c r="AL586" s="1494">
        <f>VLOOKUP($AJ586,'Item Master Data'!$A:$F,6,FALSE)</f>
        <v>360</v>
      </c>
      <c r="AM586" s="1494">
        <f t="shared" si="35"/>
        <v>136</v>
      </c>
      <c r="AN586" s="1494">
        <f>VLOOKUP(AJ586,'Item Master Data'!$A:$G,7,FALSE)</f>
        <v>26</v>
      </c>
      <c r="AO586" s="1494">
        <f t="shared" si="36"/>
        <v>0</v>
      </c>
    </row>
    <row r="587" spans="1:41" s="1494" customFormat="1" ht="15" customHeight="1">
      <c r="A587" s="1872" t="s">
        <v>4250</v>
      </c>
      <c r="B587" s="1949">
        <v>2101438</v>
      </c>
      <c r="C587" s="2029" t="s">
        <v>3697</v>
      </c>
      <c r="D587" s="2029" t="s">
        <v>3267</v>
      </c>
      <c r="E587" s="2029">
        <v>360</v>
      </c>
      <c r="F587" s="2031">
        <v>728</v>
      </c>
      <c r="G587" s="1833">
        <f t="shared" si="28"/>
        <v>262080</v>
      </c>
      <c r="H587" s="1831">
        <f t="shared" si="29"/>
        <v>0.26207999999999998</v>
      </c>
      <c r="I587" s="1837"/>
      <c r="J587" s="1818"/>
      <c r="K587" s="2104">
        <f t="shared" ref="K587" si="51">H587</f>
        <v>0.26207999999999998</v>
      </c>
      <c r="L587" s="2105"/>
      <c r="M587" s="1832">
        <f t="shared" si="30"/>
        <v>0.26207999999999998</v>
      </c>
      <c r="N587" s="2030"/>
      <c r="O587" s="2100" t="s">
        <v>4295</v>
      </c>
      <c r="P587" s="2030"/>
      <c r="Q587" s="2030"/>
      <c r="R587" s="2029" t="s">
        <v>1151</v>
      </c>
      <c r="S587" s="2029">
        <v>60</v>
      </c>
      <c r="T587" s="2029">
        <v>49204132</v>
      </c>
      <c r="U587" s="2024">
        <v>0.83</v>
      </c>
      <c r="V587" s="2102"/>
      <c r="W587" s="2029" t="s">
        <v>1103</v>
      </c>
      <c r="X587" s="2029"/>
      <c r="Y587" s="2029">
        <v>60</v>
      </c>
      <c r="Z587" s="2030" t="s">
        <v>3721</v>
      </c>
      <c r="AA587" s="1949" t="s">
        <v>1149</v>
      </c>
      <c r="AB587" s="1949" t="s">
        <v>3722</v>
      </c>
      <c r="AC587" s="2029" t="s">
        <v>1096</v>
      </c>
      <c r="AD587" s="2029" t="s">
        <v>1097</v>
      </c>
      <c r="AE587" s="2029"/>
      <c r="AF587" s="2026"/>
      <c r="AG587" s="2026" t="s">
        <v>1087</v>
      </c>
      <c r="AH587" s="2029"/>
      <c r="AI587" s="2047">
        <f t="shared" si="31"/>
        <v>49204132</v>
      </c>
      <c r="AJ587" s="2076" cm="1">
        <f t="array" ref="AJ587">SUM(MID(0&amp;AI587,LARGE(INDEX(ISNUMBER(--MID(AI587,ROW($1:$127),1))*ROW($1:$127),),ROW($1:$127))+1,1)*10^ROW($1:$127)/10)</f>
        <v>49204132</v>
      </c>
      <c r="AK587" s="1953" t="str">
        <f>VLOOKUP($AJ587,'Item Master Data'!$A:$F,3,FALSE)</f>
        <v>Q.PEAK DUO BLK G10+/AC</v>
      </c>
      <c r="AL587" s="1494">
        <f>VLOOKUP($AJ587,'Item Master Data'!$A:$F,6,FALSE)</f>
        <v>360</v>
      </c>
      <c r="AM587" s="1494">
        <f t="shared" si="35"/>
        <v>28</v>
      </c>
      <c r="AN587" s="1494">
        <f>VLOOKUP(AJ587,'Item Master Data'!$A:$G,7,FALSE)</f>
        <v>26</v>
      </c>
      <c r="AO587" s="1494">
        <f t="shared" si="36"/>
        <v>0</v>
      </c>
    </row>
    <row r="588" spans="1:41" s="1494" customFormat="1" ht="15" customHeight="1">
      <c r="A588" s="1872" t="s">
        <v>4250</v>
      </c>
      <c r="B588" s="2200" t="s">
        <v>3699</v>
      </c>
      <c r="C588" s="2029" t="s">
        <v>3698</v>
      </c>
      <c r="D588" s="2029" t="s">
        <v>3267</v>
      </c>
      <c r="E588" s="2029">
        <v>360</v>
      </c>
      <c r="F588" s="2202">
        <v>728</v>
      </c>
      <c r="G588" s="1833">
        <f t="shared" si="28"/>
        <v>262080</v>
      </c>
      <c r="H588" s="1831">
        <f t="shared" si="29"/>
        <v>0.26207999999999998</v>
      </c>
      <c r="I588" s="1837"/>
      <c r="J588" s="1818"/>
      <c r="K588" s="2104"/>
      <c r="L588" s="2105">
        <f t="shared" ref="L588:L589" si="52">H588</f>
        <v>0.26207999999999998</v>
      </c>
      <c r="M588" s="1832">
        <f t="shared" si="30"/>
        <v>0.26207999999999998</v>
      </c>
      <c r="N588" s="2107" t="s">
        <v>1118</v>
      </c>
      <c r="O588" s="2030"/>
      <c r="P588" s="2030"/>
      <c r="Q588" s="2030"/>
      <c r="R588" s="2029" t="s">
        <v>1151</v>
      </c>
      <c r="S588" s="2029">
        <v>60</v>
      </c>
      <c r="T588" s="2029"/>
      <c r="U588" s="2024">
        <v>0.79</v>
      </c>
      <c r="V588" s="2102"/>
      <c r="W588" s="2029" t="s">
        <v>1094</v>
      </c>
      <c r="X588" s="2029"/>
      <c r="Y588" s="2029">
        <v>30</v>
      </c>
      <c r="Z588" s="2133" t="s">
        <v>3726</v>
      </c>
      <c r="AA588" s="2029" t="s">
        <v>1097</v>
      </c>
      <c r="AB588" s="1949" t="s">
        <v>3727</v>
      </c>
      <c r="AC588" s="2029" t="s">
        <v>1096</v>
      </c>
      <c r="AD588" s="2029" t="s">
        <v>3406</v>
      </c>
      <c r="AE588" s="2029"/>
      <c r="AF588" s="2026"/>
      <c r="AG588" s="2026" t="s">
        <v>1087</v>
      </c>
      <c r="AH588" s="2029"/>
      <c r="AI588" s="2047">
        <f t="shared" ref="AI588:AI590" si="53">T588</f>
        <v>0</v>
      </c>
      <c r="AJ588" s="2076" cm="1">
        <f t="array" ref="AJ588">SUM(MID(0&amp;AI588,LARGE(INDEX(ISNUMBER(--MID(AI588,ROW($1:$127),1))*ROW($1:$127),),ROW($1:$127))+1,1)*10^ROW($1:$127)/10)</f>
        <v>0</v>
      </c>
      <c r="AK588" s="1953" t="e">
        <f>VLOOKUP($AJ588,'Item Master Data'!$A:$F,3,FALSE)</f>
        <v>#N/A</v>
      </c>
      <c r="AL588" s="1494" t="e">
        <f>VLOOKUP($AJ588,'Item Master Data'!$A:$F,6,FALSE)</f>
        <v>#N/A</v>
      </c>
      <c r="AM588" s="1494" t="e">
        <f t="shared" si="35"/>
        <v>#N/A</v>
      </c>
      <c r="AN588" s="1494" t="e">
        <f>VLOOKUP(AJ588,'Item Master Data'!$A:$G,7,FALSE)</f>
        <v>#N/A</v>
      </c>
      <c r="AO588" s="1494" t="e">
        <f t="shared" si="36"/>
        <v>#N/A</v>
      </c>
    </row>
    <row r="589" spans="1:41" s="1494" customFormat="1" ht="15" customHeight="1">
      <c r="A589" s="1872" t="s">
        <v>4250</v>
      </c>
      <c r="B589" s="2200" t="s">
        <v>4340</v>
      </c>
      <c r="C589" s="2029" t="s">
        <v>3698</v>
      </c>
      <c r="D589" s="2029" t="s">
        <v>3267</v>
      </c>
      <c r="E589" s="2029">
        <v>360</v>
      </c>
      <c r="F589" s="2202">
        <v>728</v>
      </c>
      <c r="G589" s="1833">
        <f t="shared" si="28"/>
        <v>262080</v>
      </c>
      <c r="H589" s="1831">
        <f t="shared" si="29"/>
        <v>0.26207999999999998</v>
      </c>
      <c r="I589" s="1837"/>
      <c r="J589" s="1818"/>
      <c r="K589" s="2104"/>
      <c r="L589" s="2105">
        <f t="shared" si="52"/>
        <v>0.26207999999999998</v>
      </c>
      <c r="M589" s="1832">
        <f t="shared" si="30"/>
        <v>0.26207999999999998</v>
      </c>
      <c r="N589" s="2107" t="s">
        <v>1118</v>
      </c>
      <c r="O589" s="2030"/>
      <c r="P589" s="2030"/>
      <c r="Q589" s="2030"/>
      <c r="R589" s="2029" t="s">
        <v>1151</v>
      </c>
      <c r="S589" s="2029">
        <v>60</v>
      </c>
      <c r="T589" s="2029"/>
      <c r="U589" s="2024">
        <v>0.79</v>
      </c>
      <c r="V589" s="2102"/>
      <c r="W589" s="2029" t="s">
        <v>1094</v>
      </c>
      <c r="X589" s="2029"/>
      <c r="Y589" s="2029">
        <v>30</v>
      </c>
      <c r="Z589" s="2133" t="s">
        <v>3724</v>
      </c>
      <c r="AA589" s="2029" t="s">
        <v>1097</v>
      </c>
      <c r="AB589" s="1949" t="s">
        <v>3725</v>
      </c>
      <c r="AC589" s="2029" t="s">
        <v>1096</v>
      </c>
      <c r="AD589" s="2029" t="s">
        <v>3406</v>
      </c>
      <c r="AE589" s="2029"/>
      <c r="AF589" s="2026"/>
      <c r="AG589" s="2026" t="s">
        <v>1087</v>
      </c>
      <c r="AH589" s="2029"/>
      <c r="AI589" s="2047">
        <f t="shared" si="53"/>
        <v>0</v>
      </c>
      <c r="AJ589" s="2076" cm="1">
        <f t="array" ref="AJ589">SUM(MID(0&amp;AI589,LARGE(INDEX(ISNUMBER(--MID(AI589,ROW($1:$127),1))*ROW($1:$127),),ROW($1:$127))+1,1)*10^ROW($1:$127)/10)</f>
        <v>0</v>
      </c>
      <c r="AK589" s="1953" t="e">
        <f>VLOOKUP($AJ589,'Item Master Data'!$A:$F,3,FALSE)</f>
        <v>#N/A</v>
      </c>
      <c r="AL589" s="1494" t="e">
        <f>VLOOKUP($AJ589,'Item Master Data'!$A:$F,6,FALSE)</f>
        <v>#N/A</v>
      </c>
      <c r="AM589" s="1494" t="e">
        <f t="shared" si="35"/>
        <v>#N/A</v>
      </c>
      <c r="AN589" s="1494" t="e">
        <f>VLOOKUP(AJ589,'Item Master Data'!$A:$G,7,FALSE)</f>
        <v>#N/A</v>
      </c>
      <c r="AO589" s="1494" t="e">
        <f t="shared" si="36"/>
        <v>#N/A</v>
      </c>
    </row>
    <row r="590" spans="1:41" s="1494" customFormat="1" ht="15" customHeight="1">
      <c r="A590" s="1872" t="s">
        <v>4250</v>
      </c>
      <c r="B590" s="2200" t="s">
        <v>4341</v>
      </c>
      <c r="C590" s="2029" t="s">
        <v>3698</v>
      </c>
      <c r="D590" s="2029" t="s">
        <v>3267</v>
      </c>
      <c r="E590" s="2029">
        <v>360</v>
      </c>
      <c r="F590" s="2202">
        <v>728</v>
      </c>
      <c r="G590" s="1833">
        <f t="shared" si="28"/>
        <v>262080</v>
      </c>
      <c r="H590" s="1831">
        <f t="shared" si="29"/>
        <v>0.26207999999999998</v>
      </c>
      <c r="I590" s="1837"/>
      <c r="J590" s="1818"/>
      <c r="K590" s="2104">
        <f t="shared" ref="K590:K591" si="54">H590</f>
        <v>0.26207999999999998</v>
      </c>
      <c r="L590" s="2105"/>
      <c r="M590" s="1832">
        <f t="shared" si="30"/>
        <v>0.26207999999999998</v>
      </c>
      <c r="N590" s="2107"/>
      <c r="O590" s="2100" t="s">
        <v>4314</v>
      </c>
      <c r="P590" s="2030"/>
      <c r="Q590" s="2030"/>
      <c r="R590" s="2029" t="s">
        <v>1151</v>
      </c>
      <c r="S590" s="2029">
        <v>60</v>
      </c>
      <c r="T590" s="2285">
        <v>49204132</v>
      </c>
      <c r="U590" s="2024">
        <v>0.79</v>
      </c>
      <c r="V590" s="2102"/>
      <c r="W590" s="2029" t="s">
        <v>1094</v>
      </c>
      <c r="X590" s="2029"/>
      <c r="Y590" s="2029">
        <v>30</v>
      </c>
      <c r="Z590" s="2133" t="s">
        <v>3406</v>
      </c>
      <c r="AA590" s="2029" t="s">
        <v>1097</v>
      </c>
      <c r="AB590" s="1949" t="s">
        <v>3723</v>
      </c>
      <c r="AC590" s="2029" t="s">
        <v>1096</v>
      </c>
      <c r="AD590" s="2029" t="s">
        <v>3406</v>
      </c>
      <c r="AE590" s="2029"/>
      <c r="AF590" s="2026"/>
      <c r="AG590" s="2026" t="s">
        <v>1087</v>
      </c>
      <c r="AH590" s="2029"/>
      <c r="AI590" s="2047">
        <f t="shared" si="53"/>
        <v>49204132</v>
      </c>
      <c r="AJ590" s="2076" cm="1">
        <f t="array" ref="AJ590">SUM(MID(0&amp;AI590,LARGE(INDEX(ISNUMBER(--MID(AI590,ROW($1:$127),1))*ROW($1:$127),),ROW($1:$127))+1,1)*10^ROW($1:$127)/10)</f>
        <v>49204132</v>
      </c>
      <c r="AK590" s="1953" t="str">
        <f>VLOOKUP($AJ590,'Item Master Data'!$A:$F,3,FALSE)</f>
        <v>Q.PEAK DUO BLK G10+/AC</v>
      </c>
      <c r="AL590" s="1494">
        <f>VLOOKUP($AJ590,'Item Master Data'!$A:$F,6,FALSE)</f>
        <v>360</v>
      </c>
      <c r="AM590" s="1494">
        <f t="shared" si="35"/>
        <v>28</v>
      </c>
      <c r="AN590" s="1494">
        <f>VLOOKUP(AJ590,'Item Master Data'!$A:$G,7,FALSE)</f>
        <v>26</v>
      </c>
      <c r="AO590" s="1494">
        <f t="shared" si="36"/>
        <v>0</v>
      </c>
    </row>
    <row r="591" spans="1:41" s="1494" customFormat="1" ht="15" customHeight="1">
      <c r="A591" s="1872" t="s">
        <v>4250</v>
      </c>
      <c r="B591" s="2200" t="s">
        <v>4342</v>
      </c>
      <c r="C591" s="2029" t="s">
        <v>3698</v>
      </c>
      <c r="D591" s="2029" t="s">
        <v>3267</v>
      </c>
      <c r="E591" s="2029">
        <v>360</v>
      </c>
      <c r="F591" s="2202">
        <v>728</v>
      </c>
      <c r="G591" s="1833">
        <f t="shared" ref="G591:G600" si="55">F591*E591</f>
        <v>262080</v>
      </c>
      <c r="H591" s="1831">
        <f t="shared" ref="H591:H600" si="56">E591*F591/1000000</f>
        <v>0.26207999999999998</v>
      </c>
      <c r="I591" s="1837"/>
      <c r="J591" s="1818"/>
      <c r="K591" s="2104">
        <f t="shared" si="54"/>
        <v>0.26207999999999998</v>
      </c>
      <c r="L591" s="2105"/>
      <c r="M591" s="1832">
        <f t="shared" ref="M591:M600" si="57">SUM(I591:L591)</f>
        <v>0.26207999999999998</v>
      </c>
      <c r="N591" s="2107"/>
      <c r="O591" s="2100" t="s">
        <v>4314</v>
      </c>
      <c r="P591" s="2030"/>
      <c r="Q591" s="2030"/>
      <c r="R591" s="2029" t="s">
        <v>1151</v>
      </c>
      <c r="S591" s="2029">
        <v>60</v>
      </c>
      <c r="T591" s="2285">
        <v>49204132</v>
      </c>
      <c r="U591" s="2024">
        <v>0.79</v>
      </c>
      <c r="V591" s="2102"/>
      <c r="W591" s="2029" t="s">
        <v>1094</v>
      </c>
      <c r="X591" s="2029"/>
      <c r="Y591" s="2029">
        <v>30</v>
      </c>
      <c r="Z591" s="2133" t="s">
        <v>3724</v>
      </c>
      <c r="AA591" s="2029" t="s">
        <v>1097</v>
      </c>
      <c r="AB591" s="1949" t="s">
        <v>3725</v>
      </c>
      <c r="AC591" s="2029" t="s">
        <v>1096</v>
      </c>
      <c r="AD591" s="2029" t="s">
        <v>3406</v>
      </c>
      <c r="AE591" s="2029"/>
      <c r="AF591" s="2026"/>
      <c r="AG591" s="2026" t="s">
        <v>1087</v>
      </c>
      <c r="AH591" s="2029"/>
      <c r="AI591" s="2047">
        <f t="shared" si="31"/>
        <v>49204132</v>
      </c>
      <c r="AJ591" s="2076" cm="1">
        <f t="array" ref="AJ591">SUM(MID(0&amp;AI591,LARGE(INDEX(ISNUMBER(--MID(AI591,ROW($1:$127),1))*ROW($1:$127),),ROW($1:$127))+1,1)*10^ROW($1:$127)/10)</f>
        <v>49204132</v>
      </c>
      <c r="AK591" s="1953" t="str">
        <f>VLOOKUP($AJ591,'Item Master Data'!$A:$F,3,FALSE)</f>
        <v>Q.PEAK DUO BLK G10+/AC</v>
      </c>
      <c r="AL591" s="1494">
        <f>VLOOKUP($AJ591,'Item Master Data'!$A:$F,6,FALSE)</f>
        <v>360</v>
      </c>
      <c r="AM591" s="1494">
        <f t="shared" ref="AM591:AM604" si="58">F591/AN591</f>
        <v>28</v>
      </c>
      <c r="AN591" s="1494">
        <f>VLOOKUP(AJ591,'Item Master Data'!$A:$G,7,FALSE)</f>
        <v>26</v>
      </c>
      <c r="AO591" s="1494">
        <f t="shared" ref="AO591:AO604" si="59">E591-AL591</f>
        <v>0</v>
      </c>
    </row>
    <row r="592" spans="1:41" s="1494" customFormat="1" ht="15" customHeight="1">
      <c r="A592" s="1872" t="s">
        <v>4250</v>
      </c>
      <c r="B592" s="2200" t="s">
        <v>4343</v>
      </c>
      <c r="C592" s="2029" t="s">
        <v>3698</v>
      </c>
      <c r="D592" s="2029" t="s">
        <v>3267</v>
      </c>
      <c r="E592" s="2029">
        <v>360</v>
      </c>
      <c r="F592" s="2202">
        <v>728</v>
      </c>
      <c r="G592" s="1833">
        <f t="shared" si="55"/>
        <v>262080</v>
      </c>
      <c r="H592" s="1831">
        <f t="shared" si="56"/>
        <v>0.26207999999999998</v>
      </c>
      <c r="I592" s="1837"/>
      <c r="J592" s="1818"/>
      <c r="K592" s="2104">
        <f t="shared" ref="K592" si="60">H592</f>
        <v>0.26207999999999998</v>
      </c>
      <c r="L592" s="2105"/>
      <c r="M592" s="1832">
        <f t="shared" si="57"/>
        <v>0.26207999999999998</v>
      </c>
      <c r="N592" s="2030"/>
      <c r="O592" s="2100" t="s">
        <v>4314</v>
      </c>
      <c r="P592" s="2030"/>
      <c r="Q592" s="2030"/>
      <c r="R592" s="2029" t="s">
        <v>1151</v>
      </c>
      <c r="S592" s="2029">
        <v>60</v>
      </c>
      <c r="T592" s="2284">
        <v>49204132</v>
      </c>
      <c r="U592" s="2024">
        <v>0.79</v>
      </c>
      <c r="V592" s="2102"/>
      <c r="W592" s="2029" t="s">
        <v>1094</v>
      </c>
      <c r="X592" s="2029"/>
      <c r="Y592" s="2029">
        <v>30</v>
      </c>
      <c r="Z592" s="2133" t="s">
        <v>3406</v>
      </c>
      <c r="AA592" s="2029" t="s">
        <v>1097</v>
      </c>
      <c r="AB592" s="1949" t="s">
        <v>3723</v>
      </c>
      <c r="AC592" s="2029" t="s">
        <v>1096</v>
      </c>
      <c r="AD592" s="2029" t="s">
        <v>3406</v>
      </c>
      <c r="AE592" s="2029"/>
      <c r="AF592" s="2026"/>
      <c r="AG592" s="2026" t="s">
        <v>1087</v>
      </c>
      <c r="AH592" s="2029"/>
      <c r="AI592" s="2047">
        <f t="shared" si="31"/>
        <v>49204132</v>
      </c>
      <c r="AJ592" s="2076" cm="1">
        <f t="array" ref="AJ592">SUM(MID(0&amp;AI592,LARGE(INDEX(ISNUMBER(--MID(AI592,ROW($1:$127),1))*ROW($1:$127),),ROW($1:$127))+1,1)*10^ROW($1:$127)/10)</f>
        <v>49204132</v>
      </c>
      <c r="AK592" s="1953" t="str">
        <f>VLOOKUP($AJ592,'Item Master Data'!$A:$F,3,FALSE)</f>
        <v>Q.PEAK DUO BLK G10+/AC</v>
      </c>
      <c r="AL592" s="1494">
        <f>VLOOKUP($AJ592,'Item Master Data'!$A:$F,6,FALSE)</f>
        <v>360</v>
      </c>
      <c r="AM592" s="1494">
        <f t="shared" si="58"/>
        <v>28</v>
      </c>
      <c r="AN592" s="1494">
        <f>VLOOKUP(AJ592,'Item Master Data'!$A:$G,7,FALSE)</f>
        <v>26</v>
      </c>
      <c r="AO592" s="1494">
        <f t="shared" si="59"/>
        <v>0</v>
      </c>
    </row>
    <row r="593" spans="1:42" s="1494" customFormat="1" ht="15" customHeight="1">
      <c r="A593" s="1872" t="s">
        <v>4250</v>
      </c>
      <c r="B593" s="2200" t="s">
        <v>4344</v>
      </c>
      <c r="C593" s="2029" t="s">
        <v>3698</v>
      </c>
      <c r="D593" s="2029" t="s">
        <v>3267</v>
      </c>
      <c r="E593" s="2029">
        <v>360</v>
      </c>
      <c r="F593" s="2202">
        <v>728</v>
      </c>
      <c r="G593" s="1833">
        <f t="shared" si="55"/>
        <v>262080</v>
      </c>
      <c r="H593" s="1831">
        <f t="shared" si="56"/>
        <v>0.26207999999999998</v>
      </c>
      <c r="I593" s="1837"/>
      <c r="J593" s="1818"/>
      <c r="K593" s="2104"/>
      <c r="L593" s="2105">
        <f t="shared" ref="L593" si="61">H593</f>
        <v>0.26207999999999998</v>
      </c>
      <c r="M593" s="1832">
        <f t="shared" si="57"/>
        <v>0.26207999999999998</v>
      </c>
      <c r="N593" s="2107"/>
      <c r="O593" s="2030"/>
      <c r="P593" s="2030"/>
      <c r="Q593" s="2030"/>
      <c r="R593" s="2029" t="s">
        <v>1151</v>
      </c>
      <c r="S593" s="2029">
        <v>60</v>
      </c>
      <c r="T593" s="2029"/>
      <c r="U593" s="2024">
        <v>0.79</v>
      </c>
      <c r="V593" s="2102" t="s">
        <v>3710</v>
      </c>
      <c r="W593" s="2029" t="s">
        <v>1094</v>
      </c>
      <c r="X593" s="2029"/>
      <c r="Y593" s="2029">
        <v>30</v>
      </c>
      <c r="Z593" s="2133" t="s">
        <v>3726</v>
      </c>
      <c r="AA593" s="2029" t="s">
        <v>1097</v>
      </c>
      <c r="AB593" s="1949" t="s">
        <v>3727</v>
      </c>
      <c r="AC593" s="2029" t="s">
        <v>1096</v>
      </c>
      <c r="AD593" s="2029" t="s">
        <v>3406</v>
      </c>
      <c r="AE593" s="2029"/>
      <c r="AF593" s="2026"/>
      <c r="AG593" s="2026" t="s">
        <v>1087</v>
      </c>
      <c r="AH593" s="2029"/>
      <c r="AI593" s="2047">
        <f t="shared" si="31"/>
        <v>0</v>
      </c>
      <c r="AJ593" s="2076" cm="1">
        <f t="array" ref="AJ593">SUM(MID(0&amp;AI593,LARGE(INDEX(ISNUMBER(--MID(AI593,ROW($1:$127),1))*ROW($1:$127),),ROW($1:$127))+1,1)*10^ROW($1:$127)/10)</f>
        <v>0</v>
      </c>
      <c r="AK593" s="1953" t="e">
        <f>VLOOKUP($AJ593,'Item Master Data'!$A:$F,3,FALSE)</f>
        <v>#N/A</v>
      </c>
      <c r="AL593" s="1494" t="e">
        <f>VLOOKUP($AJ593,'Item Master Data'!$A:$F,6,FALSE)</f>
        <v>#N/A</v>
      </c>
      <c r="AM593" s="1494" t="e">
        <f t="shared" si="58"/>
        <v>#N/A</v>
      </c>
      <c r="AN593" s="1494" t="e">
        <f>VLOOKUP(AJ593,'Item Master Data'!$A:$G,7,FALSE)</f>
        <v>#N/A</v>
      </c>
      <c r="AO593" s="1494" t="e">
        <f t="shared" si="59"/>
        <v>#N/A</v>
      </c>
    </row>
    <row r="594" spans="1:42" s="1494" customFormat="1" ht="15" customHeight="1">
      <c r="A594" s="1872" t="s">
        <v>4249</v>
      </c>
      <c r="B594" s="1949" t="s">
        <v>3701</v>
      </c>
      <c r="C594" s="2029" t="s">
        <v>1137</v>
      </c>
      <c r="D594" s="2029" t="s">
        <v>3267</v>
      </c>
      <c r="E594" s="2029">
        <v>360</v>
      </c>
      <c r="F594" s="2031">
        <v>260</v>
      </c>
      <c r="G594" s="1833">
        <f t="shared" si="55"/>
        <v>93600</v>
      </c>
      <c r="H594" s="1831">
        <f t="shared" si="56"/>
        <v>9.3600000000000003E-2</v>
      </c>
      <c r="I594" s="1837">
        <f>H594</f>
        <v>9.3600000000000003E-2</v>
      </c>
      <c r="J594" s="1818"/>
      <c r="K594" s="2104"/>
      <c r="L594" s="2105"/>
      <c r="M594" s="1832">
        <f t="shared" si="57"/>
        <v>9.3600000000000003E-2</v>
      </c>
      <c r="N594" s="2030">
        <v>44656</v>
      </c>
      <c r="O594" s="2030">
        <v>44652</v>
      </c>
      <c r="P594" s="2030">
        <v>44656</v>
      </c>
      <c r="Q594" s="2030">
        <v>44657</v>
      </c>
      <c r="R594" s="2029" t="s">
        <v>304</v>
      </c>
      <c r="S594" s="2029">
        <v>60</v>
      </c>
      <c r="T594" s="2029">
        <v>49204132</v>
      </c>
      <c r="U594" s="2024">
        <v>0.83</v>
      </c>
      <c r="V594" s="2029" t="s">
        <v>3711</v>
      </c>
      <c r="W594" s="2029" t="s">
        <v>1094</v>
      </c>
      <c r="X594" s="2029">
        <v>100</v>
      </c>
      <c r="Y594" s="1949"/>
      <c r="Z594" s="2029" t="s">
        <v>2214</v>
      </c>
      <c r="AA594" s="2027" t="s">
        <v>2215</v>
      </c>
      <c r="AB594" s="2029">
        <v>25704</v>
      </c>
      <c r="AC594" s="2029" t="s">
        <v>1096</v>
      </c>
      <c r="AD594" s="2029" t="s">
        <v>1097</v>
      </c>
      <c r="AE594" s="2029"/>
      <c r="AF594" s="1951"/>
      <c r="AG594" s="1951" t="s">
        <v>1087</v>
      </c>
      <c r="AH594" s="1951"/>
      <c r="AI594" s="2047">
        <f t="shared" si="31"/>
        <v>49204132</v>
      </c>
      <c r="AJ594" s="2076" cm="1">
        <f t="array" ref="AJ594">SUM(MID(0&amp;AI594,LARGE(INDEX(ISNUMBER(--MID(AI594,ROW($1:$127),1))*ROW($1:$127),),ROW($1:$127))+1,1)*10^ROW($1:$127)/10)</f>
        <v>49204132</v>
      </c>
      <c r="AK594" s="1953" t="str">
        <f>VLOOKUP($AJ594,'Item Master Data'!$A:$F,3,FALSE)</f>
        <v>Q.PEAK DUO BLK G10+/AC</v>
      </c>
      <c r="AL594" s="1494">
        <f>VLOOKUP($AJ594,'Item Master Data'!$A:$F,6,FALSE)</f>
        <v>360</v>
      </c>
      <c r="AM594" s="1494">
        <f t="shared" si="58"/>
        <v>10</v>
      </c>
      <c r="AN594" s="1494">
        <f>VLOOKUP(AJ594,'Item Master Data'!$A:$G,7,FALSE)</f>
        <v>26</v>
      </c>
      <c r="AO594" s="1494">
        <f t="shared" si="59"/>
        <v>0</v>
      </c>
    </row>
    <row r="595" spans="1:42" s="1494" customFormat="1" ht="15" customHeight="1">
      <c r="A595" s="1872" t="s">
        <v>4249</v>
      </c>
      <c r="B595" s="1949" t="s">
        <v>3702</v>
      </c>
      <c r="C595" s="2029" t="s">
        <v>1137</v>
      </c>
      <c r="D595" s="2029" t="s">
        <v>3267</v>
      </c>
      <c r="E595" s="2029">
        <v>360</v>
      </c>
      <c r="F595" s="2031">
        <v>338</v>
      </c>
      <c r="G595" s="1833">
        <f t="shared" si="55"/>
        <v>121680</v>
      </c>
      <c r="H595" s="1831">
        <f t="shared" si="56"/>
        <v>0.12168</v>
      </c>
      <c r="I595" s="1837"/>
      <c r="J595" s="1818">
        <f>H595</f>
        <v>0.12168</v>
      </c>
      <c r="K595" s="2104"/>
      <c r="L595" s="2105"/>
      <c r="M595" s="1832">
        <f t="shared" si="57"/>
        <v>0.12168</v>
      </c>
      <c r="N595" s="2107"/>
      <c r="O595" s="2030">
        <v>44657</v>
      </c>
      <c r="P595" s="2030"/>
      <c r="Q595" s="2030"/>
      <c r="R595" s="2029" t="s">
        <v>304</v>
      </c>
      <c r="S595" s="2029">
        <v>60</v>
      </c>
      <c r="T595" s="2029">
        <v>49204132</v>
      </c>
      <c r="U595" s="2024">
        <v>0.83</v>
      </c>
      <c r="V595" s="2029" t="s">
        <v>3712</v>
      </c>
      <c r="W595" s="2029" t="s">
        <v>1094</v>
      </c>
      <c r="X595" s="2029">
        <v>100</v>
      </c>
      <c r="Y595" s="1949"/>
      <c r="Z595" s="2029" t="s">
        <v>2214</v>
      </c>
      <c r="AA595" s="2027" t="s">
        <v>2215</v>
      </c>
      <c r="AB595" s="2029">
        <v>25704</v>
      </c>
      <c r="AC595" s="2029" t="s">
        <v>1096</v>
      </c>
      <c r="AD595" s="2029" t="s">
        <v>3406</v>
      </c>
      <c r="AE595" s="2029"/>
      <c r="AF595" s="1951"/>
      <c r="AG595" s="1951" t="s">
        <v>1087</v>
      </c>
      <c r="AH595" s="1951"/>
      <c r="AI595" s="2047">
        <f t="shared" si="31"/>
        <v>49204132</v>
      </c>
      <c r="AJ595" s="2076" cm="1">
        <f t="array" ref="AJ595">SUM(MID(0&amp;AI595,LARGE(INDEX(ISNUMBER(--MID(AI595,ROW($1:$127),1))*ROW($1:$127),),ROW($1:$127))+1,1)*10^ROW($1:$127)/10)</f>
        <v>49204132</v>
      </c>
      <c r="AK595" s="1953" t="str">
        <f>VLOOKUP($AJ595,'Item Master Data'!$A:$F,3,FALSE)</f>
        <v>Q.PEAK DUO BLK G10+/AC</v>
      </c>
      <c r="AL595" s="1494">
        <f>VLOOKUP($AJ595,'Item Master Data'!$A:$F,6,FALSE)</f>
        <v>360</v>
      </c>
      <c r="AM595" s="1494">
        <f t="shared" si="58"/>
        <v>13</v>
      </c>
      <c r="AN595" s="1494">
        <f>VLOOKUP(AJ595,'Item Master Data'!$A:$G,7,FALSE)</f>
        <v>26</v>
      </c>
      <c r="AO595" s="1494">
        <f t="shared" si="59"/>
        <v>0</v>
      </c>
    </row>
    <row r="596" spans="1:42" s="1494" customFormat="1" ht="15" customHeight="1">
      <c r="A596" s="1872" t="s">
        <v>4249</v>
      </c>
      <c r="B596" s="1949" t="s">
        <v>3703</v>
      </c>
      <c r="C596" s="2029" t="s">
        <v>1137</v>
      </c>
      <c r="D596" s="2029" t="s">
        <v>3267</v>
      </c>
      <c r="E596" s="2029">
        <v>360</v>
      </c>
      <c r="F596" s="2031">
        <v>338</v>
      </c>
      <c r="G596" s="1833">
        <f t="shared" si="55"/>
        <v>121680</v>
      </c>
      <c r="H596" s="1831">
        <f t="shared" si="56"/>
        <v>0.12168</v>
      </c>
      <c r="I596" s="1837">
        <f>H596</f>
        <v>0.12168</v>
      </c>
      <c r="J596" s="1818"/>
      <c r="K596" s="2104"/>
      <c r="L596" s="2105"/>
      <c r="M596" s="1832">
        <f t="shared" si="57"/>
        <v>0.12168</v>
      </c>
      <c r="N596" s="2030">
        <v>44669</v>
      </c>
      <c r="O596" s="2030">
        <v>44659</v>
      </c>
      <c r="P596" s="2030">
        <v>44669</v>
      </c>
      <c r="Q596" s="2030">
        <v>44670</v>
      </c>
      <c r="R596" s="2029" t="s">
        <v>304</v>
      </c>
      <c r="S596" s="2029">
        <v>60</v>
      </c>
      <c r="T596" s="2029">
        <v>49204132</v>
      </c>
      <c r="U596" s="2024">
        <v>0.83</v>
      </c>
      <c r="V596" s="2029" t="s">
        <v>3712</v>
      </c>
      <c r="W596" s="2029" t="s">
        <v>1094</v>
      </c>
      <c r="X596" s="2029">
        <v>100</v>
      </c>
      <c r="Y596" s="1949"/>
      <c r="Z596" s="2029" t="s">
        <v>2214</v>
      </c>
      <c r="AA596" s="2027" t="s">
        <v>2215</v>
      </c>
      <c r="AB596" s="2029">
        <v>25704</v>
      </c>
      <c r="AC596" s="2029" t="s">
        <v>1096</v>
      </c>
      <c r="AD596" s="2029" t="s">
        <v>3406</v>
      </c>
      <c r="AE596" s="2029"/>
      <c r="AF596" s="1951"/>
      <c r="AG596" s="1951" t="s">
        <v>1087</v>
      </c>
      <c r="AH596" s="1951"/>
      <c r="AI596" s="2047">
        <f t="shared" si="31"/>
        <v>49204132</v>
      </c>
      <c r="AJ596" s="2076" cm="1">
        <f t="array" ref="AJ596">SUM(MID(0&amp;AI596,LARGE(INDEX(ISNUMBER(--MID(AI596,ROW($1:$127),1))*ROW($1:$127),),ROW($1:$127))+1,1)*10^ROW($1:$127)/10)</f>
        <v>49204132</v>
      </c>
      <c r="AK596" s="1953" t="str">
        <f>VLOOKUP($AJ596,'Item Master Data'!$A:$F,3,FALSE)</f>
        <v>Q.PEAK DUO BLK G10+/AC</v>
      </c>
      <c r="AL596" s="1494">
        <f>VLOOKUP($AJ596,'Item Master Data'!$A:$F,6,FALSE)</f>
        <v>360</v>
      </c>
      <c r="AM596" s="1494">
        <f t="shared" si="58"/>
        <v>13</v>
      </c>
      <c r="AN596" s="1494">
        <f>VLOOKUP(AJ596,'Item Master Data'!$A:$G,7,FALSE)</f>
        <v>26</v>
      </c>
      <c r="AO596" s="1494">
        <f t="shared" si="59"/>
        <v>0</v>
      </c>
    </row>
    <row r="597" spans="1:42" s="1494" customFormat="1" ht="15" customHeight="1">
      <c r="A597" s="1872" t="s">
        <v>4249</v>
      </c>
      <c r="B597" s="1949" t="s">
        <v>3704</v>
      </c>
      <c r="C597" s="2029" t="s">
        <v>1137</v>
      </c>
      <c r="D597" s="2029" t="s">
        <v>3267</v>
      </c>
      <c r="E597" s="2029">
        <v>360</v>
      </c>
      <c r="F597" s="2031">
        <v>338</v>
      </c>
      <c r="G597" s="1833">
        <f t="shared" ref="G597" si="62">F597*E597</f>
        <v>121680</v>
      </c>
      <c r="H597" s="1831">
        <f t="shared" ref="H597" si="63">E597*F597/1000000</f>
        <v>0.12168</v>
      </c>
      <c r="I597" s="1837"/>
      <c r="J597" s="1818"/>
      <c r="K597" s="2104">
        <f t="shared" ref="K597" si="64">H597</f>
        <v>0.12168</v>
      </c>
      <c r="L597" s="2105"/>
      <c r="M597" s="1832">
        <f t="shared" ref="M597" si="65">SUM(I597:L597)</f>
        <v>0.12168</v>
      </c>
      <c r="N597" s="2107"/>
      <c r="O597" s="2100" t="s">
        <v>4353</v>
      </c>
      <c r="P597" s="2030"/>
      <c r="Q597" s="2030"/>
      <c r="R597" s="2029" t="s">
        <v>304</v>
      </c>
      <c r="S597" s="2029">
        <v>60</v>
      </c>
      <c r="T597" s="2029">
        <v>49204132</v>
      </c>
      <c r="U597" s="2024">
        <v>0.83</v>
      </c>
      <c r="V597" s="2029" t="s">
        <v>3712</v>
      </c>
      <c r="W597" s="2029" t="s">
        <v>1094</v>
      </c>
      <c r="X597" s="2029">
        <v>100</v>
      </c>
      <c r="Y597" s="1949"/>
      <c r="Z597" s="2029" t="s">
        <v>2214</v>
      </c>
      <c r="AA597" s="2027" t="s">
        <v>2215</v>
      </c>
      <c r="AB597" s="2029">
        <v>25704</v>
      </c>
      <c r="AC597" s="2029" t="s">
        <v>1096</v>
      </c>
      <c r="AD597" s="2029" t="s">
        <v>3406</v>
      </c>
      <c r="AE597" s="2029"/>
      <c r="AF597" s="1951"/>
      <c r="AG597" s="1951" t="s">
        <v>1087</v>
      </c>
      <c r="AH597" s="1951"/>
      <c r="AI597" s="2047">
        <f t="shared" ref="AI597" si="66">T597</f>
        <v>49204132</v>
      </c>
      <c r="AJ597" s="2076" cm="1">
        <f t="array" ref="AJ597">SUM(MID(0&amp;AI597,LARGE(INDEX(ISNUMBER(--MID(AI597,ROW($1:$127),1))*ROW($1:$127),),ROW($1:$127))+1,1)*10^ROW($1:$127)/10)</f>
        <v>49204132</v>
      </c>
      <c r="AK597" s="1953" t="str">
        <f>VLOOKUP($AJ597,'Item Master Data'!$A:$F,3,FALSE)</f>
        <v>Q.PEAK DUO BLK G10+/AC</v>
      </c>
      <c r="AL597" s="1494">
        <f>VLOOKUP($AJ597,'Item Master Data'!$A:$F,6,FALSE)</f>
        <v>360</v>
      </c>
      <c r="AM597" s="1494">
        <f t="shared" ref="AM597" si="67">F597/AN597</f>
        <v>13</v>
      </c>
      <c r="AN597" s="1494">
        <f>VLOOKUP(AJ597,'Item Master Data'!$A:$G,7,FALSE)</f>
        <v>26</v>
      </c>
      <c r="AO597" s="1494">
        <f t="shared" ref="AO597" si="68">E597-AL597</f>
        <v>0</v>
      </c>
    </row>
    <row r="598" spans="1:42" s="1494" customFormat="1" ht="15" customHeight="1">
      <c r="A598" s="1872" t="s">
        <v>4249</v>
      </c>
      <c r="B598" s="1949" t="s">
        <v>4360</v>
      </c>
      <c r="C598" s="2029" t="s">
        <v>1137</v>
      </c>
      <c r="D598" s="2029" t="s">
        <v>3267</v>
      </c>
      <c r="E598" s="2029">
        <v>360</v>
      </c>
      <c r="F598" s="2031">
        <f>2444-388</f>
        <v>2056</v>
      </c>
      <c r="G598" s="1833">
        <f t="shared" si="55"/>
        <v>740160</v>
      </c>
      <c r="H598" s="1831">
        <f t="shared" si="56"/>
        <v>0.74016000000000004</v>
      </c>
      <c r="I598" s="1837"/>
      <c r="J598" s="1818"/>
      <c r="K598" s="2104"/>
      <c r="L598" s="2105">
        <f t="shared" ref="L598:L600" si="69">H598</f>
        <v>0.74016000000000004</v>
      </c>
      <c r="M598" s="1832">
        <f t="shared" si="57"/>
        <v>0.74016000000000004</v>
      </c>
      <c r="N598" s="2107"/>
      <c r="O598" s="2030"/>
      <c r="P598" s="2030"/>
      <c r="Q598" s="2030"/>
      <c r="R598" s="2029" t="s">
        <v>304</v>
      </c>
      <c r="S598" s="2029">
        <v>60</v>
      </c>
      <c r="T598" s="2029">
        <v>49204132</v>
      </c>
      <c r="U598" s="2024">
        <v>0.83</v>
      </c>
      <c r="V598" s="2029" t="s">
        <v>3712</v>
      </c>
      <c r="W598" s="2029" t="s">
        <v>1094</v>
      </c>
      <c r="X598" s="2029">
        <v>100</v>
      </c>
      <c r="Y598" s="1949"/>
      <c r="Z598" s="2029" t="s">
        <v>2214</v>
      </c>
      <c r="AA598" s="2027" t="s">
        <v>2215</v>
      </c>
      <c r="AB598" s="2029">
        <v>25704</v>
      </c>
      <c r="AC598" s="2029" t="s">
        <v>1096</v>
      </c>
      <c r="AD598" s="2029" t="s">
        <v>3406</v>
      </c>
      <c r="AE598" s="2029"/>
      <c r="AF598" s="1951"/>
      <c r="AG598" s="1951" t="s">
        <v>1087</v>
      </c>
      <c r="AH598" s="1951"/>
      <c r="AI598" s="2047">
        <f t="shared" si="31"/>
        <v>49204132</v>
      </c>
      <c r="AJ598" s="2076" cm="1">
        <f t="array" ref="AJ598">SUM(MID(0&amp;AI598,LARGE(INDEX(ISNUMBER(--MID(AI598,ROW($1:$127),1))*ROW($1:$127),),ROW($1:$127))+1,1)*10^ROW($1:$127)/10)</f>
        <v>49204132</v>
      </c>
      <c r="AK598" s="1953" t="str">
        <f>VLOOKUP($AJ598,'Item Master Data'!$A:$F,3,FALSE)</f>
        <v>Q.PEAK DUO BLK G10+/AC</v>
      </c>
      <c r="AL598" s="1494">
        <f>VLOOKUP($AJ598,'Item Master Data'!$A:$F,6,FALSE)</f>
        <v>360</v>
      </c>
      <c r="AM598" s="1494">
        <f t="shared" si="58"/>
        <v>79.07692307692308</v>
      </c>
      <c r="AN598" s="1494">
        <f>VLOOKUP(AJ598,'Item Master Data'!$A:$G,7,FALSE)</f>
        <v>26</v>
      </c>
      <c r="AO598" s="1494">
        <f t="shared" si="59"/>
        <v>0</v>
      </c>
    </row>
    <row r="599" spans="1:42" s="1494" customFormat="1" ht="15" customHeight="1">
      <c r="A599" s="1872" t="s">
        <v>4249</v>
      </c>
      <c r="B599" s="2029" t="s">
        <v>3705</v>
      </c>
      <c r="C599" s="2029" t="s">
        <v>63</v>
      </c>
      <c r="D599" s="2029" t="s">
        <v>3403</v>
      </c>
      <c r="E599" s="2029">
        <v>360</v>
      </c>
      <c r="F599" s="2031">
        <v>676</v>
      </c>
      <c r="G599" s="1833">
        <f t="shared" si="55"/>
        <v>243360</v>
      </c>
      <c r="H599" s="1831">
        <f t="shared" si="56"/>
        <v>0.24335999999999999</v>
      </c>
      <c r="I599" s="1837"/>
      <c r="J599" s="1818"/>
      <c r="K599" s="2104">
        <f t="shared" ref="K599" si="70">H599</f>
        <v>0.24335999999999999</v>
      </c>
      <c r="L599" s="2105"/>
      <c r="M599" s="1832">
        <f t="shared" si="57"/>
        <v>0.24335999999999999</v>
      </c>
      <c r="N599" s="2107"/>
      <c r="O599" s="2100" t="s">
        <v>4314</v>
      </c>
      <c r="P599" s="2030"/>
      <c r="Q599" s="2030"/>
      <c r="R599" s="2029" t="s">
        <v>304</v>
      </c>
      <c r="S599" s="2029">
        <v>60</v>
      </c>
      <c r="T599" s="2282">
        <v>49204132</v>
      </c>
      <c r="U599" s="2024">
        <v>0.80577777777000004</v>
      </c>
      <c r="V599" s="2029" t="s">
        <v>3713</v>
      </c>
      <c r="W599" s="2029" t="s">
        <v>1103</v>
      </c>
      <c r="X599" s="2029"/>
      <c r="Y599" s="1949">
        <v>60</v>
      </c>
      <c r="Z599" s="2029" t="s">
        <v>1187</v>
      </c>
      <c r="AA599" s="2027" t="s">
        <v>1095</v>
      </c>
      <c r="AB599" s="2029">
        <v>77092</v>
      </c>
      <c r="AC599" s="2029" t="s">
        <v>1096</v>
      </c>
      <c r="AD599" s="2029" t="s">
        <v>3691</v>
      </c>
      <c r="AE599" s="2029"/>
      <c r="AF599" s="1951"/>
      <c r="AG599" s="1951" t="s">
        <v>1087</v>
      </c>
      <c r="AH599" s="1951"/>
      <c r="AI599" s="2047">
        <f t="shared" si="31"/>
        <v>49204132</v>
      </c>
      <c r="AJ599" s="2076" cm="1">
        <f t="array" ref="AJ599">SUM(MID(0&amp;AI599,LARGE(INDEX(ISNUMBER(--MID(AI599,ROW($1:$127),1))*ROW($1:$127),),ROW($1:$127))+1,1)*10^ROW($1:$127)/10)</f>
        <v>49204132</v>
      </c>
      <c r="AK599" s="1953" t="str">
        <f>VLOOKUP($AJ599,'Item Master Data'!$A:$F,3,FALSE)</f>
        <v>Q.PEAK DUO BLK G10+/AC</v>
      </c>
      <c r="AL599" s="1494">
        <f>VLOOKUP($AJ599,'Item Master Data'!$A:$F,6,FALSE)</f>
        <v>360</v>
      </c>
      <c r="AM599" s="1494">
        <f t="shared" si="58"/>
        <v>26</v>
      </c>
      <c r="AN599" s="1494">
        <f>VLOOKUP(AJ599,'Item Master Data'!$A:$G,7,FALSE)</f>
        <v>26</v>
      </c>
      <c r="AO599" s="1494">
        <f t="shared" si="59"/>
        <v>0</v>
      </c>
    </row>
    <row r="600" spans="1:42" s="1494" customFormat="1" ht="16.5" customHeight="1">
      <c r="A600" s="1872" t="s">
        <v>4254</v>
      </c>
      <c r="B600" s="2029" t="s">
        <v>3706</v>
      </c>
      <c r="C600" s="2030" t="s">
        <v>3330</v>
      </c>
      <c r="D600" s="2029" t="s">
        <v>3267</v>
      </c>
      <c r="E600" s="2031">
        <v>360</v>
      </c>
      <c r="F600" s="2032">
        <v>676</v>
      </c>
      <c r="G600" s="1833">
        <f t="shared" si="55"/>
        <v>243360</v>
      </c>
      <c r="H600" s="1831">
        <f t="shared" si="56"/>
        <v>0.24335999999999999</v>
      </c>
      <c r="I600" s="1837"/>
      <c r="J600" s="1818"/>
      <c r="K600" s="2104"/>
      <c r="L600" s="2105">
        <f t="shared" si="69"/>
        <v>0.24335999999999999</v>
      </c>
      <c r="M600" s="1832">
        <f t="shared" si="57"/>
        <v>0.24335999999999999</v>
      </c>
      <c r="N600" s="2030"/>
      <c r="O600" s="2030" t="s">
        <v>3709</v>
      </c>
      <c r="P600" s="2030"/>
      <c r="Q600" s="2030"/>
      <c r="R600" s="2029" t="s">
        <v>2243</v>
      </c>
      <c r="S600" s="2029">
        <v>60</v>
      </c>
      <c r="T600" s="2029">
        <v>49202132</v>
      </c>
      <c r="U600" s="2024">
        <v>0.83</v>
      </c>
      <c r="V600" s="1952" t="s">
        <v>3714</v>
      </c>
      <c r="W600" s="2029" t="s">
        <v>1103</v>
      </c>
      <c r="X600" s="2028">
        <v>0</v>
      </c>
      <c r="Y600" s="2029">
        <v>60</v>
      </c>
      <c r="Z600" s="2029" t="s">
        <v>3344</v>
      </c>
      <c r="AA600" s="2029" t="s">
        <v>3327</v>
      </c>
      <c r="AB600" s="2027">
        <v>43125</v>
      </c>
      <c r="AC600" s="2029" t="s">
        <v>1096</v>
      </c>
      <c r="AD600" s="2029" t="s">
        <v>1097</v>
      </c>
      <c r="AE600" s="2029"/>
      <c r="AF600" s="2029"/>
      <c r="AG600" s="2029" t="s">
        <v>2235</v>
      </c>
      <c r="AH600" s="1951"/>
      <c r="AI600" s="2047">
        <f t="shared" si="31"/>
        <v>49202132</v>
      </c>
      <c r="AJ600" s="2076" cm="1">
        <f t="array" ref="AJ600">SUM(MID(0&amp;AI600,LARGE(INDEX(ISNUMBER(--MID(AI600,ROW($1:$127),1))*ROW($1:$127),),ROW($1:$127))+1,1)*10^ROW($1:$127)/10)</f>
        <v>49202132</v>
      </c>
      <c r="AK600" s="1953" t="str">
        <f>VLOOKUP($AJ600,'Item Master Data'!$A:$F,3,FALSE)</f>
        <v>Q.PEAK DUO BLK G10+/AC</v>
      </c>
      <c r="AL600" s="1494">
        <f>VLOOKUP($AJ600,'Item Master Data'!$A:$F,6,FALSE)</f>
        <v>360</v>
      </c>
      <c r="AM600" s="1494">
        <f t="shared" si="58"/>
        <v>26</v>
      </c>
      <c r="AN600" s="1494">
        <f>VLOOKUP(AJ600,'Item Master Data'!$A:$G,7,FALSE)</f>
        <v>26</v>
      </c>
      <c r="AO600" s="1494">
        <f t="shared" si="59"/>
        <v>0</v>
      </c>
    </row>
    <row r="601" spans="1:42" s="1494" customFormat="1" ht="15.75" customHeight="1">
      <c r="A601" s="1872" t="s">
        <v>4253</v>
      </c>
      <c r="B601" s="2029" t="s">
        <v>3707</v>
      </c>
      <c r="C601" s="2030" t="s">
        <v>1166</v>
      </c>
      <c r="D601" s="2029" t="s">
        <v>3267</v>
      </c>
      <c r="E601" s="2031">
        <v>360</v>
      </c>
      <c r="F601" s="2032">
        <v>1352</v>
      </c>
      <c r="G601" s="1833">
        <f t="shared" ref="G601:G604" si="71">F601*E601</f>
        <v>486720</v>
      </c>
      <c r="H601" s="1831">
        <f t="shared" ref="H601:H604" si="72">E601*F601/1000000</f>
        <v>0.48671999999999999</v>
      </c>
      <c r="I601" s="1837">
        <f>H601</f>
        <v>0.48671999999999999</v>
      </c>
      <c r="J601" s="1818"/>
      <c r="K601" s="2104"/>
      <c r="L601" s="2105"/>
      <c r="M601" s="1832">
        <f t="shared" ref="M601:M604" si="73">SUM(I601:L601)</f>
        <v>0.48671999999999999</v>
      </c>
      <c r="N601" s="2030">
        <v>44657</v>
      </c>
      <c r="O601" s="2030">
        <v>44648</v>
      </c>
      <c r="P601" s="2030">
        <v>44657</v>
      </c>
      <c r="Q601" s="2030">
        <v>44659</v>
      </c>
      <c r="R601" s="2029" t="s">
        <v>1144</v>
      </c>
      <c r="S601" s="2029">
        <v>60</v>
      </c>
      <c r="T601" s="2029">
        <v>49204132</v>
      </c>
      <c r="U601" s="2024">
        <v>0.83</v>
      </c>
      <c r="V601" s="2223" t="s">
        <v>3715</v>
      </c>
      <c r="W601" s="2029" t="s">
        <v>1103</v>
      </c>
      <c r="X601" s="2028"/>
      <c r="Y601" s="2029">
        <v>60</v>
      </c>
      <c r="Z601" s="2029" t="s">
        <v>3234</v>
      </c>
      <c r="AA601" s="2029" t="s">
        <v>1136</v>
      </c>
      <c r="AB601" s="2027">
        <v>1501</v>
      </c>
      <c r="AC601" s="2029" t="s">
        <v>1096</v>
      </c>
      <c r="AD601" s="2029" t="s">
        <v>3691</v>
      </c>
      <c r="AE601" s="2029"/>
      <c r="AF601" s="2029"/>
      <c r="AG601" s="2029" t="s">
        <v>1087</v>
      </c>
      <c r="AH601" s="1951"/>
      <c r="AI601" s="2047">
        <f t="shared" si="31"/>
        <v>49204132</v>
      </c>
      <c r="AJ601" s="2076" cm="1">
        <f t="array" ref="AJ601">SUM(MID(0&amp;AI601,LARGE(INDEX(ISNUMBER(--MID(AI601,ROW($1:$127),1))*ROW($1:$127),),ROW($1:$127))+1,1)*10^ROW($1:$127)/10)</f>
        <v>49204132</v>
      </c>
      <c r="AK601" s="1953" t="str">
        <f>VLOOKUP($AJ601,'Item Master Data'!$A:$F,3,FALSE)</f>
        <v>Q.PEAK DUO BLK G10+/AC</v>
      </c>
      <c r="AL601" s="1494">
        <f>VLOOKUP($AJ601,'Item Master Data'!$A:$F,6,FALSE)</f>
        <v>360</v>
      </c>
      <c r="AM601" s="1494">
        <f t="shared" si="58"/>
        <v>52</v>
      </c>
      <c r="AN601" s="1494">
        <f>VLOOKUP(AJ601,'Item Master Data'!$A:$G,7,FALSE)</f>
        <v>26</v>
      </c>
      <c r="AO601" s="1494">
        <f t="shared" si="59"/>
        <v>0</v>
      </c>
    </row>
    <row r="602" spans="1:42" s="1494" customFormat="1" ht="15.75" customHeight="1">
      <c r="A602" s="1872" t="s">
        <v>4253</v>
      </c>
      <c r="B602" s="2029" t="s">
        <v>3400</v>
      </c>
      <c r="C602" s="2029" t="s">
        <v>1182</v>
      </c>
      <c r="D602" s="2029" t="s">
        <v>3267</v>
      </c>
      <c r="E602" s="2029">
        <v>360</v>
      </c>
      <c r="F602" s="2031">
        <v>832</v>
      </c>
      <c r="G602" s="1833">
        <f t="shared" si="71"/>
        <v>299520</v>
      </c>
      <c r="H602" s="1831">
        <f t="shared" si="72"/>
        <v>0.29952000000000001</v>
      </c>
      <c r="I602" s="1837">
        <f>H602</f>
        <v>0.29952000000000001</v>
      </c>
      <c r="J602" s="1818"/>
      <c r="K602" s="2104"/>
      <c r="L602" s="2105"/>
      <c r="M602" s="1832">
        <f t="shared" si="73"/>
        <v>0.29952000000000001</v>
      </c>
      <c r="N602" s="2030">
        <v>44655</v>
      </c>
      <c r="O602" s="2030">
        <v>44628</v>
      </c>
      <c r="P602" s="2030">
        <v>44655</v>
      </c>
      <c r="Q602" s="2030">
        <v>44657</v>
      </c>
      <c r="R602" s="2029" t="s">
        <v>1144</v>
      </c>
      <c r="S602" s="2029">
        <v>60</v>
      </c>
      <c r="T602" s="2029">
        <v>49202132</v>
      </c>
      <c r="U602" s="2224">
        <v>0.76</v>
      </c>
      <c r="V602" s="2103" t="s">
        <v>3716</v>
      </c>
      <c r="W602" s="2029" t="s">
        <v>1103</v>
      </c>
      <c r="X602" s="2029"/>
      <c r="Y602" s="2029">
        <v>60</v>
      </c>
      <c r="Z602" s="2029" t="s">
        <v>1183</v>
      </c>
      <c r="AA602" s="2029" t="s">
        <v>1133</v>
      </c>
      <c r="AB602" s="2027" t="s">
        <v>2213</v>
      </c>
      <c r="AC602" s="2029" t="s">
        <v>1096</v>
      </c>
      <c r="AD602" s="2029" t="s">
        <v>3691</v>
      </c>
      <c r="AE602" s="2029"/>
      <c r="AF602" s="2026"/>
      <c r="AG602" s="2026" t="s">
        <v>1087</v>
      </c>
      <c r="AH602" s="1951"/>
      <c r="AI602" s="2047">
        <f t="shared" si="31"/>
        <v>49202132</v>
      </c>
      <c r="AJ602" s="2076" cm="1">
        <f t="array" ref="AJ602">SUM(MID(0&amp;AI602,LARGE(INDEX(ISNUMBER(--MID(AI602,ROW($1:$127),1))*ROW($1:$127),),ROW($1:$127))+1,1)*10^ROW($1:$127)/10)</f>
        <v>49202132</v>
      </c>
      <c r="AK602" s="1953" t="str">
        <f>VLOOKUP($AJ602,'Item Master Data'!$A:$F,3,FALSE)</f>
        <v>Q.PEAK DUO BLK G10+/AC</v>
      </c>
      <c r="AL602" s="1494">
        <f>VLOOKUP($AJ602,'Item Master Data'!$A:$F,6,FALSE)</f>
        <v>360</v>
      </c>
      <c r="AM602" s="1494">
        <f t="shared" si="58"/>
        <v>32</v>
      </c>
      <c r="AN602" s="1494">
        <f>VLOOKUP(AJ602,'Item Master Data'!$A:$G,7,FALSE)</f>
        <v>26</v>
      </c>
      <c r="AO602" s="1494">
        <f t="shared" si="59"/>
        <v>0</v>
      </c>
    </row>
    <row r="603" spans="1:42" s="1494" customFormat="1" ht="15.75" customHeight="1">
      <c r="A603" s="1872" t="s">
        <v>4253</v>
      </c>
      <c r="B603" s="2029" t="s">
        <v>3708</v>
      </c>
      <c r="C603" s="2029" t="s">
        <v>1182</v>
      </c>
      <c r="D603" s="2029" t="s">
        <v>3267</v>
      </c>
      <c r="E603" s="2029">
        <v>360</v>
      </c>
      <c r="F603" s="2031">
        <v>1664</v>
      </c>
      <c r="G603" s="1833">
        <f t="shared" si="71"/>
        <v>599040</v>
      </c>
      <c r="H603" s="1831">
        <f t="shared" si="72"/>
        <v>0.59904000000000002</v>
      </c>
      <c r="I603" s="1837"/>
      <c r="J603" s="1818"/>
      <c r="K603" s="2104"/>
      <c r="L603" s="2105">
        <f>H603</f>
        <v>0.59904000000000002</v>
      </c>
      <c r="M603" s="1832">
        <f t="shared" si="73"/>
        <v>0.59904000000000002</v>
      </c>
      <c r="N603" s="2030"/>
      <c r="O603" s="2030"/>
      <c r="P603" s="2030"/>
      <c r="Q603" s="2030"/>
      <c r="R603" s="2029" t="s">
        <v>1144</v>
      </c>
      <c r="S603" s="2029">
        <v>60</v>
      </c>
      <c r="T603" s="2029">
        <v>49202132</v>
      </c>
      <c r="U603" s="2224">
        <v>0.8</v>
      </c>
      <c r="V603" s="2103" t="s">
        <v>3717</v>
      </c>
      <c r="W603" s="2029" t="s">
        <v>1103</v>
      </c>
      <c r="X603" s="2029"/>
      <c r="Y603" s="2029">
        <v>60</v>
      </c>
      <c r="Z603" s="2029" t="s">
        <v>1183</v>
      </c>
      <c r="AA603" s="2029" t="s">
        <v>1133</v>
      </c>
      <c r="AB603" s="2027" t="s">
        <v>2213</v>
      </c>
      <c r="AC603" s="2029" t="s">
        <v>1096</v>
      </c>
      <c r="AD603" s="2029" t="s">
        <v>1097</v>
      </c>
      <c r="AE603" s="2029"/>
      <c r="AF603" s="2026"/>
      <c r="AG603" s="2026" t="s">
        <v>1087</v>
      </c>
      <c r="AH603" s="1951"/>
      <c r="AI603" s="2047">
        <f t="shared" si="31"/>
        <v>49202132</v>
      </c>
      <c r="AJ603" s="2076" cm="1">
        <f t="array" ref="AJ603">SUM(MID(0&amp;AI603,LARGE(INDEX(ISNUMBER(--MID(AI603,ROW($1:$127),1))*ROW($1:$127),),ROW($1:$127))+1,1)*10^ROW($1:$127)/10)</f>
        <v>49202132</v>
      </c>
      <c r="AK603" s="1953" t="str">
        <f>VLOOKUP($AJ603,'Item Master Data'!$A:$F,3,FALSE)</f>
        <v>Q.PEAK DUO BLK G10+/AC</v>
      </c>
      <c r="AL603" s="1494">
        <f>VLOOKUP($AJ603,'Item Master Data'!$A:$F,6,FALSE)</f>
        <v>360</v>
      </c>
      <c r="AM603" s="1494">
        <f t="shared" si="58"/>
        <v>64</v>
      </c>
      <c r="AN603" s="1494">
        <f>VLOOKUP(AJ603,'Item Master Data'!$A:$G,7,FALSE)</f>
        <v>26</v>
      </c>
      <c r="AO603" s="1494">
        <f t="shared" si="59"/>
        <v>0</v>
      </c>
    </row>
    <row r="604" spans="1:42" s="1494" customFormat="1" ht="15.75" customHeight="1">
      <c r="A604" s="1872" t="s">
        <v>4253</v>
      </c>
      <c r="B604" s="2029" t="s">
        <v>3401</v>
      </c>
      <c r="C604" s="2029" t="s">
        <v>3402</v>
      </c>
      <c r="D604" s="2029" t="s">
        <v>3267</v>
      </c>
      <c r="E604" s="2029">
        <v>360</v>
      </c>
      <c r="F604" s="2031">
        <v>728</v>
      </c>
      <c r="G604" s="1833">
        <f t="shared" si="71"/>
        <v>262080</v>
      </c>
      <c r="H604" s="1831">
        <f t="shared" si="72"/>
        <v>0.26207999999999998</v>
      </c>
      <c r="I604" s="1837"/>
      <c r="J604" s="1818">
        <f>H604</f>
        <v>0.26207999999999998</v>
      </c>
      <c r="K604" s="2104"/>
      <c r="L604" s="2105"/>
      <c r="M604" s="1832">
        <f t="shared" si="73"/>
        <v>0.26207999999999998</v>
      </c>
      <c r="N604" s="2030"/>
      <c r="O604" s="2030">
        <v>44630</v>
      </c>
      <c r="P604" s="2030">
        <v>44652</v>
      </c>
      <c r="Q604" s="2030"/>
      <c r="R604" s="2029" t="s">
        <v>1144</v>
      </c>
      <c r="S604" s="2029">
        <v>60</v>
      </c>
      <c r="T604" s="2029">
        <v>49202132</v>
      </c>
      <c r="U604" s="2024">
        <v>0.83</v>
      </c>
      <c r="V604" s="2103" t="s">
        <v>3718</v>
      </c>
      <c r="W604" s="2029" t="s">
        <v>1103</v>
      </c>
      <c r="X604" s="2029">
        <v>0</v>
      </c>
      <c r="Y604" s="2029">
        <v>60</v>
      </c>
      <c r="Z604" s="2029" t="s">
        <v>3235</v>
      </c>
      <c r="AA604" s="2029" t="s">
        <v>1148</v>
      </c>
      <c r="AB604" s="2027" t="s">
        <v>3405</v>
      </c>
      <c r="AC604" s="2029" t="s">
        <v>1096</v>
      </c>
      <c r="AD604" s="2029" t="s">
        <v>1097</v>
      </c>
      <c r="AE604" s="2029"/>
      <c r="AF604" s="2026"/>
      <c r="AG604" s="2026" t="s">
        <v>2235</v>
      </c>
      <c r="AH604" s="1951"/>
      <c r="AI604" s="2047">
        <f t="shared" si="31"/>
        <v>49202132</v>
      </c>
      <c r="AJ604" s="2076" cm="1">
        <f t="array" ref="AJ604">SUM(MID(0&amp;AI604,LARGE(INDEX(ISNUMBER(--MID(AI604,ROW($1:$127),1))*ROW($1:$127),),ROW($1:$127))+1,1)*10^ROW($1:$127)/10)</f>
        <v>49202132</v>
      </c>
      <c r="AK604" s="1953" t="str">
        <f>VLOOKUP($AJ604,'Item Master Data'!$A:$F,3,FALSE)</f>
        <v>Q.PEAK DUO BLK G10+/AC</v>
      </c>
      <c r="AL604" s="1494">
        <f>VLOOKUP($AJ604,'Item Master Data'!$A:$F,6,FALSE)</f>
        <v>360</v>
      </c>
      <c r="AM604" s="1494">
        <f t="shared" si="58"/>
        <v>28</v>
      </c>
      <c r="AN604" s="1494">
        <f>VLOOKUP(AJ604,'Item Master Data'!$A:$G,7,FALSE)</f>
        <v>26</v>
      </c>
      <c r="AO604" s="1494">
        <f t="shared" si="59"/>
        <v>0</v>
      </c>
    </row>
    <row r="605" spans="1:42" s="1844" customFormat="1" ht="23.25" customHeight="1">
      <c r="A605" s="1871"/>
      <c r="B605" s="1354" t="s">
        <v>197</v>
      </c>
      <c r="C605" s="1354"/>
      <c r="D605" s="1354"/>
      <c r="E605" s="1354"/>
      <c r="F605" s="1909">
        <f t="shared" ref="F605:M605" si="74">SUBTOTAL(9,F569:F604)</f>
        <v>30318</v>
      </c>
      <c r="G605" s="1909">
        <f t="shared" si="74"/>
        <v>10914480</v>
      </c>
      <c r="H605" s="1865">
        <f t="shared" si="74"/>
        <v>10.914479999999998</v>
      </c>
      <c r="I605" s="1865">
        <f t="shared" si="74"/>
        <v>1.3572</v>
      </c>
      <c r="J605" s="1865">
        <f t="shared" si="74"/>
        <v>0.49607999999999997</v>
      </c>
      <c r="K605" s="1865">
        <f t="shared" si="74"/>
        <v>6.6924000000000001</v>
      </c>
      <c r="L605" s="1865">
        <f t="shared" si="74"/>
        <v>2.3688000000000002</v>
      </c>
      <c r="M605" s="1865">
        <f t="shared" si="74"/>
        <v>10.914479999999998</v>
      </c>
      <c r="N605" s="1871" t="s">
        <v>4268</v>
      </c>
      <c r="O605" s="1871"/>
      <c r="P605" s="1871"/>
      <c r="Q605" s="1871"/>
      <c r="R605" s="1871"/>
      <c r="S605" s="1871"/>
      <c r="T605" s="1871"/>
      <c r="U605" s="1871"/>
      <c r="V605" s="1871"/>
      <c r="W605" s="1871"/>
      <c r="X605" s="1871"/>
      <c r="Y605" s="1871"/>
      <c r="Z605" s="1871"/>
      <c r="AA605" s="1871"/>
      <c r="AB605" s="1871"/>
      <c r="AC605" s="1871"/>
      <c r="AD605" s="1871"/>
      <c r="AE605" s="1871"/>
      <c r="AF605" s="1871"/>
      <c r="AG605" s="1871"/>
      <c r="AH605" s="1871"/>
      <c r="AI605" s="2020"/>
      <c r="AJ605" s="2020"/>
      <c r="AK605" s="2054"/>
      <c r="AL605" s="2054"/>
      <c r="AM605" s="2054"/>
      <c r="AN605" s="2054"/>
      <c r="AO605" s="2054"/>
      <c r="AP605" s="2054"/>
    </row>
    <row r="606" spans="1:42" ht="15.75">
      <c r="A606" s="1871"/>
      <c r="B606" s="1302" t="s">
        <v>256</v>
      </c>
      <c r="C606" s="1871"/>
      <c r="D606" s="1871"/>
      <c r="E606" s="1871"/>
      <c r="F606" s="1836"/>
      <c r="G606" s="1836"/>
      <c r="H606" s="1871"/>
      <c r="I606" s="1871"/>
      <c r="J606" s="1813"/>
      <c r="N606" s="1871"/>
      <c r="O606" s="1871"/>
      <c r="P606" s="1871"/>
      <c r="Q606" s="1871"/>
      <c r="R606" s="1871"/>
      <c r="S606" s="1871"/>
      <c r="T606" s="1871"/>
      <c r="U606" s="1871"/>
      <c r="V606" s="1871"/>
      <c r="W606" s="1871"/>
      <c r="X606" s="1871"/>
      <c r="Y606" s="1871"/>
      <c r="Z606" s="1871"/>
      <c r="AA606" s="630"/>
      <c r="AB606" s="1871"/>
      <c r="AC606" s="1871"/>
      <c r="AD606" s="1871"/>
      <c r="AE606" s="1871"/>
      <c r="AF606" s="1871"/>
      <c r="AG606" s="1871"/>
      <c r="AH606" s="1871"/>
    </row>
    <row r="607" spans="1:42" s="123" customFormat="1" ht="60">
      <c r="A607" s="1871"/>
      <c r="B607" s="1858" t="s">
        <v>979</v>
      </c>
      <c r="C607" s="1858" t="s">
        <v>978</v>
      </c>
      <c r="D607" s="1297" t="s">
        <v>5</v>
      </c>
      <c r="E607" s="1297" t="s">
        <v>6</v>
      </c>
      <c r="F607" s="1297" t="s">
        <v>7</v>
      </c>
      <c r="G607" s="1297" t="s">
        <v>185</v>
      </c>
      <c r="H607" s="1297" t="s">
        <v>186</v>
      </c>
      <c r="I607" s="1861" t="s">
        <v>1205</v>
      </c>
      <c r="J607" s="1297" t="s">
        <v>188</v>
      </c>
      <c r="K607" s="1817" t="s">
        <v>10</v>
      </c>
      <c r="L607" s="1817" t="s">
        <v>1071</v>
      </c>
      <c r="M607" s="1297" t="s">
        <v>11</v>
      </c>
      <c r="N607" s="1900" t="s">
        <v>1072</v>
      </c>
      <c r="O607" s="1900" t="s">
        <v>1073</v>
      </c>
      <c r="P607" s="1900" t="s">
        <v>1074</v>
      </c>
      <c r="Q607" s="1900" t="s">
        <v>1075</v>
      </c>
      <c r="R607" s="1830" t="s">
        <v>1076</v>
      </c>
      <c r="S607" s="1830" t="s">
        <v>1077</v>
      </c>
      <c r="T607" s="1830" t="s">
        <v>1078</v>
      </c>
      <c r="U607" s="1830" t="s">
        <v>12</v>
      </c>
      <c r="V607" s="1830" t="s">
        <v>1079</v>
      </c>
      <c r="W607" s="1901" t="s">
        <v>1080</v>
      </c>
      <c r="X607" s="1902" t="s">
        <v>1081</v>
      </c>
      <c r="Y607" s="1903" t="s">
        <v>1082</v>
      </c>
      <c r="Z607" s="1904" t="s">
        <v>1083</v>
      </c>
      <c r="AA607" s="1904" t="s">
        <v>1084</v>
      </c>
      <c r="AB607" s="1905" t="s">
        <v>1085</v>
      </c>
      <c r="AC607" s="1904" t="s">
        <v>1086</v>
      </c>
      <c r="AD607" s="1906" t="s">
        <v>1087</v>
      </c>
      <c r="AE607" s="1906" t="s">
        <v>406</v>
      </c>
      <c r="AF607" s="1876" t="s">
        <v>1088</v>
      </c>
      <c r="AG607" s="1876" t="s">
        <v>1089</v>
      </c>
      <c r="AH607" s="1876" t="s">
        <v>1090</v>
      </c>
      <c r="AI607" s="2044"/>
      <c r="AJ607" s="1872"/>
      <c r="AK607" s="2071"/>
      <c r="AL607" s="2071"/>
      <c r="AM607" s="2071"/>
      <c r="AN607" s="2071"/>
      <c r="AO607" s="2071"/>
      <c r="AP607" s="2071"/>
    </row>
    <row r="608" spans="1:42" s="1494" customFormat="1" ht="15" customHeight="1">
      <c r="A608" s="1550" t="s">
        <v>1156</v>
      </c>
      <c r="B608" s="2029" t="s">
        <v>3334</v>
      </c>
      <c r="C608" s="2030" t="s">
        <v>3333</v>
      </c>
      <c r="D608" s="2029" t="s">
        <v>2210</v>
      </c>
      <c r="E608" s="2031">
        <v>480</v>
      </c>
      <c r="F608" s="2261">
        <v>22170</v>
      </c>
      <c r="G608" s="1833">
        <f t="shared" ref="G608" si="75">E608*F608</f>
        <v>10641600</v>
      </c>
      <c r="H608" s="1831">
        <f t="shared" ref="H608:H614" si="76">E608*F608/1000000</f>
        <v>10.6416</v>
      </c>
      <c r="I608" s="1837"/>
      <c r="J608" s="1818">
        <f t="shared" ref="J608:J609" si="77">H608</f>
        <v>10.6416</v>
      </c>
      <c r="K608" s="2104"/>
      <c r="L608" s="2105"/>
      <c r="M608" s="1832">
        <f t="shared" ref="M608:M614" si="78">SUM(I608:L608)</f>
        <v>10.6416</v>
      </c>
      <c r="N608" s="2030" t="s">
        <v>4248</v>
      </c>
      <c r="O608" s="2030">
        <v>44623</v>
      </c>
      <c r="P608" s="2030">
        <v>44645</v>
      </c>
      <c r="Q608" s="2030">
        <v>44680</v>
      </c>
      <c r="R608" s="2029" t="s">
        <v>1144</v>
      </c>
      <c r="S608" s="2029">
        <v>72</v>
      </c>
      <c r="T608" s="2029">
        <v>12005832</v>
      </c>
      <c r="U608" s="2024">
        <v>0.38159999999999999</v>
      </c>
      <c r="V608" s="1952"/>
      <c r="W608" s="2245" t="s">
        <v>1094</v>
      </c>
      <c r="X608" s="2246">
        <v>5</v>
      </c>
      <c r="Y608" s="2245">
        <v>30</v>
      </c>
      <c r="Z608" s="2245" t="s">
        <v>3185</v>
      </c>
      <c r="AA608" s="2245" t="s">
        <v>1095</v>
      </c>
      <c r="AB608" s="2247">
        <v>76904</v>
      </c>
      <c r="AC608" s="2245" t="s">
        <v>1096</v>
      </c>
      <c r="AD608" s="2245" t="s">
        <v>1187</v>
      </c>
      <c r="AE608" s="2029"/>
      <c r="AF608" s="2029" t="s">
        <v>1098</v>
      </c>
      <c r="AG608" s="2029" t="s">
        <v>2235</v>
      </c>
      <c r="AH608" s="1951"/>
      <c r="AI608" s="2047">
        <f t="shared" ref="AI608:AI614" si="79">T608</f>
        <v>12005832</v>
      </c>
      <c r="AJ608" s="2076" cm="1">
        <f t="array" ref="AJ608">SUM(MID(0&amp;AI608,LARGE(INDEX(ISNUMBER(--MID(AI608,ROW($1:$127),1))*ROW($1:$127),),ROW($1:$127))+1,1)*10^ROW($1:$127)/10)</f>
        <v>12005832</v>
      </c>
      <c r="AK608" s="1953" t="str">
        <f>VLOOKUP($AJ608,'Item Master Data'!$A:$F,3,FALSE)</f>
        <v>Q.PEAK DUO XL G10 BFG</v>
      </c>
      <c r="AL608" s="1494">
        <f>VLOOKUP($AJ608,'Item Master Data'!$A:$F,6,FALSE)</f>
        <v>480</v>
      </c>
      <c r="AM608" s="1494" t="e">
        <f t="shared" ref="AM608:AM614" si="80">F608/AN608</f>
        <v>#VALUE!</v>
      </c>
      <c r="AN608" s="1494" t="str">
        <f>VLOOKUP(AJ608,'Item Master Data'!$A:$G,7,FALSE)</f>
        <v> 30</v>
      </c>
      <c r="AO608" s="1494">
        <f t="shared" ref="AO608:AO614" si="81">E608-AL608</f>
        <v>0</v>
      </c>
    </row>
    <row r="609" spans="1:45" s="1494" customFormat="1" ht="15" customHeight="1">
      <c r="A609" s="1872" t="s">
        <v>2534</v>
      </c>
      <c r="B609" s="2029" t="s">
        <v>4170</v>
      </c>
      <c r="C609" s="2030" t="s">
        <v>1143</v>
      </c>
      <c r="D609" s="2029" t="s">
        <v>2503</v>
      </c>
      <c r="E609" s="2031">
        <v>360</v>
      </c>
      <c r="F609" s="2032">
        <v>64</v>
      </c>
      <c r="G609" s="1833">
        <f t="shared" ref="G609" si="82">F609*E609</f>
        <v>23040</v>
      </c>
      <c r="H609" s="1831">
        <f t="shared" si="76"/>
        <v>2.3040000000000001E-2</v>
      </c>
      <c r="I609" s="1837"/>
      <c r="J609" s="2104">
        <f t="shared" si="77"/>
        <v>2.3040000000000001E-2</v>
      </c>
      <c r="K609" s="2104"/>
      <c r="L609" s="2105"/>
      <c r="M609" s="1832">
        <f t="shared" si="78"/>
        <v>2.3040000000000001E-2</v>
      </c>
      <c r="N609" s="2030" t="s">
        <v>4279</v>
      </c>
      <c r="O609" s="2030">
        <v>44652</v>
      </c>
      <c r="P609" s="2030">
        <v>44657</v>
      </c>
      <c r="Q609" s="2030">
        <v>44659</v>
      </c>
      <c r="R609" s="2029" t="s">
        <v>1144</v>
      </c>
      <c r="S609" s="2029">
        <v>60</v>
      </c>
      <c r="T609" s="2029">
        <v>49203132</v>
      </c>
      <c r="U609" s="2024">
        <v>0.47</v>
      </c>
      <c r="V609" s="2103" t="s">
        <v>4126</v>
      </c>
      <c r="W609" s="2029" t="s">
        <v>1094</v>
      </c>
      <c r="X609" s="2029"/>
      <c r="Y609" s="2029">
        <v>45</v>
      </c>
      <c r="Z609" s="2029" t="s">
        <v>4237</v>
      </c>
      <c r="AA609" s="2029" t="s">
        <v>1113</v>
      </c>
      <c r="AB609" s="2027">
        <v>7444</v>
      </c>
      <c r="AC609" s="2029" t="s">
        <v>1096</v>
      </c>
      <c r="AD609" s="2029" t="s">
        <v>3691</v>
      </c>
      <c r="AE609" s="2029"/>
      <c r="AF609" s="2026"/>
      <c r="AG609" s="2026" t="s">
        <v>1087</v>
      </c>
      <c r="AH609" s="2029"/>
      <c r="AI609" s="2047">
        <f t="shared" si="79"/>
        <v>49203132</v>
      </c>
      <c r="AJ609" s="2076" cm="1">
        <f t="array" ref="AJ609">SUM(MID(0&amp;AI609,LARGE(INDEX(ISNUMBER(--MID(AI609,ROW($1:$127),1))*ROW($1:$127),),ROW($1:$127))+1,1)*10^ROW($1:$127)/10)</f>
        <v>49203132</v>
      </c>
      <c r="AK609" s="1953" t="str">
        <f>VLOOKUP($AJ609,'Item Master Data'!$A:$F,3,FALSE)</f>
        <v>Q.PEAK DUO BLK G10+</v>
      </c>
      <c r="AL609" s="1494">
        <f>VLOOKUP($AJ609,'Item Master Data'!$A:$F,6,FALSE)</f>
        <v>360</v>
      </c>
      <c r="AM609" s="1494">
        <f t="shared" si="80"/>
        <v>2</v>
      </c>
      <c r="AN609" s="1494">
        <f>VLOOKUP(AJ609,'Item Master Data'!$A:$G,7,FALSE)</f>
        <v>32</v>
      </c>
      <c r="AO609" s="1494">
        <f t="shared" si="81"/>
        <v>0</v>
      </c>
    </row>
    <row r="610" spans="1:45" s="1494" customFormat="1" ht="15.75" customHeight="1">
      <c r="A610" s="1550" t="s">
        <v>2216</v>
      </c>
      <c r="B610" s="1949" t="s">
        <v>3820</v>
      </c>
      <c r="C610" s="2029" t="s">
        <v>3821</v>
      </c>
      <c r="D610" s="2029" t="s">
        <v>2229</v>
      </c>
      <c r="E610" s="2029">
        <v>480</v>
      </c>
      <c r="F610" s="2031">
        <v>1276</v>
      </c>
      <c r="G610" s="1833">
        <f t="shared" ref="G610" si="83">E610*F610</f>
        <v>612480</v>
      </c>
      <c r="H610" s="1831">
        <f t="shared" si="76"/>
        <v>0.61248000000000002</v>
      </c>
      <c r="I610" s="1837"/>
      <c r="J610" s="2104"/>
      <c r="K610" s="2104"/>
      <c r="L610" s="2105">
        <f t="shared" ref="L610:L612" si="84">H610</f>
        <v>0.61248000000000002</v>
      </c>
      <c r="M610" s="1832">
        <f t="shared" si="78"/>
        <v>0.61248000000000002</v>
      </c>
      <c r="N610" s="2030"/>
      <c r="O610" s="2030"/>
      <c r="P610" s="2030"/>
      <c r="Q610" s="2030"/>
      <c r="R610" s="2029" t="s">
        <v>1151</v>
      </c>
      <c r="S610" s="2029">
        <v>72</v>
      </c>
      <c r="T610" s="2029" t="s">
        <v>1162</v>
      </c>
      <c r="U610" s="2024">
        <v>0.47499999999999998</v>
      </c>
      <c r="V610" s="2102" t="s">
        <v>3857</v>
      </c>
      <c r="W610" s="2029" t="s">
        <v>1103</v>
      </c>
      <c r="X610" s="2029"/>
      <c r="Y610" s="2029">
        <v>60</v>
      </c>
      <c r="Z610" s="2030" t="s">
        <v>3863</v>
      </c>
      <c r="AA610" s="1949" t="s">
        <v>1126</v>
      </c>
      <c r="AB610" s="1949" t="s">
        <v>3864</v>
      </c>
      <c r="AC610" s="2029" t="s">
        <v>1096</v>
      </c>
      <c r="AD610" s="2029" t="s">
        <v>1113</v>
      </c>
      <c r="AE610" s="2029"/>
      <c r="AF610" s="2026" t="s">
        <v>1098</v>
      </c>
      <c r="AG610" s="2026" t="s">
        <v>1087</v>
      </c>
      <c r="AH610" s="1951"/>
      <c r="AI610" s="2047" t="str">
        <f t="shared" si="79"/>
        <v>TBD</v>
      </c>
      <c r="AJ610" s="2076" cm="1">
        <f t="array" ref="AJ610">SUM(MID(0&amp;AI610,LARGE(INDEX(ISNUMBER(--MID(AI610,ROW($1:$127),1))*ROW($1:$127),),ROW($1:$127))+1,1)*10^ROW($1:$127)/10)</f>
        <v>0</v>
      </c>
      <c r="AK610" s="1953" t="e">
        <f>VLOOKUP($AJ610,'Item Master Data'!$A:$F,3,FALSE)</f>
        <v>#N/A</v>
      </c>
      <c r="AL610" s="1494" t="e">
        <f>VLOOKUP($AJ610,'Item Master Data'!$A:$F,6,FALSE)</f>
        <v>#N/A</v>
      </c>
      <c r="AM610" s="1494" t="e">
        <f t="shared" si="80"/>
        <v>#N/A</v>
      </c>
      <c r="AN610" s="1494" t="e">
        <f>VLOOKUP(AJ610,'Item Master Data'!$A:$G,7,FALSE)</f>
        <v>#N/A</v>
      </c>
      <c r="AO610" s="1494" t="e">
        <f t="shared" si="81"/>
        <v>#N/A</v>
      </c>
    </row>
    <row r="611" spans="1:45" s="1494" customFormat="1" ht="15" customHeight="1">
      <c r="A611" s="1550" t="s">
        <v>2534</v>
      </c>
      <c r="B611" s="2029" t="s">
        <v>4152</v>
      </c>
      <c r="C611" s="2029" t="s">
        <v>3231</v>
      </c>
      <c r="D611" s="2029" t="s">
        <v>2503</v>
      </c>
      <c r="E611" s="2031">
        <v>360</v>
      </c>
      <c r="F611" s="2032">
        <v>768</v>
      </c>
      <c r="G611" s="1833">
        <f t="shared" ref="G611:G612" si="85">F611*E611</f>
        <v>276480</v>
      </c>
      <c r="H611" s="1831">
        <f t="shared" si="76"/>
        <v>0.27648</v>
      </c>
      <c r="I611" s="1837"/>
      <c r="J611" s="2104"/>
      <c r="K611" s="2104"/>
      <c r="L611" s="2105">
        <f t="shared" si="84"/>
        <v>0.27648</v>
      </c>
      <c r="M611" s="2110">
        <f t="shared" si="78"/>
        <v>0.27648</v>
      </c>
      <c r="N611" s="2030"/>
      <c r="O611" s="2030" t="s">
        <v>400</v>
      </c>
      <c r="P611" s="2030"/>
      <c r="Q611" s="2030"/>
      <c r="R611" s="2029" t="s">
        <v>1144</v>
      </c>
      <c r="S611" s="2029">
        <v>60</v>
      </c>
      <c r="T611" s="2029">
        <v>49201132</v>
      </c>
      <c r="U611" s="2024">
        <v>0.53</v>
      </c>
      <c r="V611" s="2103" t="s">
        <v>4119</v>
      </c>
      <c r="W611" s="2029" t="s">
        <v>1103</v>
      </c>
      <c r="X611" s="2029"/>
      <c r="Y611" s="2029">
        <v>30</v>
      </c>
      <c r="Z611" s="2029" t="s">
        <v>3232</v>
      </c>
      <c r="AA611" s="2029" t="s">
        <v>1136</v>
      </c>
      <c r="AB611" s="2027">
        <v>1719</v>
      </c>
      <c r="AC611" s="2029" t="s">
        <v>1096</v>
      </c>
      <c r="AD611" s="1937" t="s">
        <v>3662</v>
      </c>
      <c r="AE611" s="2029"/>
      <c r="AF611" s="2026"/>
      <c r="AG611" s="2026" t="s">
        <v>1087</v>
      </c>
      <c r="AH611" s="1951"/>
      <c r="AI611" s="2047">
        <f t="shared" si="79"/>
        <v>49201132</v>
      </c>
      <c r="AJ611" s="2076" cm="1">
        <f t="array" ref="AJ611">SUM(MID(0&amp;AI611,LARGE(INDEX(ISNUMBER(--MID(AI611,ROW($1:$127),1))*ROW($1:$127),),ROW($1:$127))+1,1)*10^ROW($1:$127)/10)</f>
        <v>49201132</v>
      </c>
      <c r="AK611" s="1953" t="str">
        <f>VLOOKUP($AJ611,'Item Master Data'!$A:$F,3,FALSE)</f>
        <v>Q.PEAK DUO BLK G10+</v>
      </c>
      <c r="AL611" s="1494">
        <f>VLOOKUP($AJ611,'Item Master Data'!$A:$F,6,FALSE)</f>
        <v>360</v>
      </c>
      <c r="AM611" s="1494">
        <f t="shared" si="80"/>
        <v>24</v>
      </c>
      <c r="AN611" s="1494">
        <f>VLOOKUP(AJ611,'Item Master Data'!$A:$G,7,FALSE)</f>
        <v>32</v>
      </c>
      <c r="AO611" s="1494">
        <f t="shared" si="81"/>
        <v>0</v>
      </c>
    </row>
    <row r="612" spans="1:45" s="1494" customFormat="1" ht="15" customHeight="1">
      <c r="A612" s="1550" t="s">
        <v>2534</v>
      </c>
      <c r="B612" s="2029" t="s">
        <v>4153</v>
      </c>
      <c r="C612" s="2029" t="s">
        <v>3231</v>
      </c>
      <c r="D612" s="2029" t="s">
        <v>2503</v>
      </c>
      <c r="E612" s="2031">
        <v>360</v>
      </c>
      <c r="F612" s="2032">
        <v>768</v>
      </c>
      <c r="G612" s="1833">
        <f t="shared" si="85"/>
        <v>276480</v>
      </c>
      <c r="H612" s="1831">
        <f t="shared" si="76"/>
        <v>0.27648</v>
      </c>
      <c r="I612" s="1837"/>
      <c r="J612" s="2104"/>
      <c r="K612" s="2104"/>
      <c r="L612" s="2105">
        <f t="shared" si="84"/>
        <v>0.27648</v>
      </c>
      <c r="M612" s="2110">
        <f t="shared" si="78"/>
        <v>0.27648</v>
      </c>
      <c r="N612" s="2030"/>
      <c r="O612" s="2030" t="s">
        <v>400</v>
      </c>
      <c r="P612" s="2030"/>
      <c r="Q612" s="2030"/>
      <c r="R612" s="2029" t="s">
        <v>1144</v>
      </c>
      <c r="S612" s="2029">
        <v>60</v>
      </c>
      <c r="T612" s="2029">
        <v>49201132</v>
      </c>
      <c r="U612" s="2024">
        <v>0.53</v>
      </c>
      <c r="V612" s="2103" t="s">
        <v>4120</v>
      </c>
      <c r="W612" s="2029" t="s">
        <v>1103</v>
      </c>
      <c r="X612" s="2029"/>
      <c r="Y612" s="2029">
        <v>30</v>
      </c>
      <c r="Z612" s="2029" t="s">
        <v>3233</v>
      </c>
      <c r="AA612" s="2029" t="s">
        <v>1099</v>
      </c>
      <c r="AB612" s="2027">
        <v>95482</v>
      </c>
      <c r="AC612" s="2029" t="s">
        <v>1096</v>
      </c>
      <c r="AD612" s="1937" t="s">
        <v>3662</v>
      </c>
      <c r="AE612" s="2029"/>
      <c r="AF612" s="2026"/>
      <c r="AG612" s="2026" t="s">
        <v>1087</v>
      </c>
      <c r="AH612" s="1951"/>
      <c r="AI612" s="2047">
        <f t="shared" si="79"/>
        <v>49201132</v>
      </c>
      <c r="AJ612" s="2076" cm="1">
        <f t="array" ref="AJ612">SUM(MID(0&amp;AI612,LARGE(INDEX(ISNUMBER(--MID(AI612,ROW($1:$127),1))*ROW($1:$127),),ROW($1:$127))+1,1)*10^ROW($1:$127)/10)</f>
        <v>49201132</v>
      </c>
      <c r="AK612" s="1953" t="str">
        <f>VLOOKUP($AJ612,'Item Master Data'!$A:$F,3,FALSE)</f>
        <v>Q.PEAK DUO BLK G10+</v>
      </c>
      <c r="AL612" s="1494">
        <f>VLOOKUP($AJ612,'Item Master Data'!$A:$F,6,FALSE)</f>
        <v>360</v>
      </c>
      <c r="AM612" s="1494">
        <f t="shared" si="80"/>
        <v>24</v>
      </c>
      <c r="AN612" s="1494">
        <f>VLOOKUP(AJ612,'Item Master Data'!$A:$G,7,FALSE)</f>
        <v>32</v>
      </c>
      <c r="AO612" s="1494">
        <f t="shared" si="81"/>
        <v>0</v>
      </c>
    </row>
    <row r="613" spans="1:45" s="1494" customFormat="1" ht="15" customHeight="1">
      <c r="A613" s="1550" t="s">
        <v>2216</v>
      </c>
      <c r="B613" s="2029" t="s">
        <v>3836</v>
      </c>
      <c r="C613" s="2029" t="s">
        <v>3698</v>
      </c>
      <c r="D613" s="2029" t="s">
        <v>2503</v>
      </c>
      <c r="E613" s="2029">
        <v>360</v>
      </c>
      <c r="F613" s="2031">
        <v>832</v>
      </c>
      <c r="G613" s="1833">
        <f t="shared" ref="G613" si="86">E613*F613</f>
        <v>299520</v>
      </c>
      <c r="H613" s="1831">
        <f t="shared" si="76"/>
        <v>0.29952000000000001</v>
      </c>
      <c r="I613" s="1837"/>
      <c r="J613" s="2104"/>
      <c r="K613" s="2104">
        <f t="shared" ref="K613:K614" si="87">H613</f>
        <v>0.29952000000000001</v>
      </c>
      <c r="L613" s="2105"/>
      <c r="M613" s="1832">
        <f t="shared" si="78"/>
        <v>0.29952000000000001</v>
      </c>
      <c r="N613" s="1954" t="s">
        <v>3464</v>
      </c>
      <c r="O613" s="2100" t="s">
        <v>4264</v>
      </c>
      <c r="P613" s="2030"/>
      <c r="Q613" s="2030"/>
      <c r="R613" s="2029" t="s">
        <v>1151</v>
      </c>
      <c r="S613" s="2029">
        <v>60</v>
      </c>
      <c r="T613" s="2029">
        <v>49203132</v>
      </c>
      <c r="U613" s="2024">
        <v>0.52</v>
      </c>
      <c r="V613" s="2102" t="s">
        <v>3713</v>
      </c>
      <c r="W613" s="2029" t="s">
        <v>1094</v>
      </c>
      <c r="X613" s="2029"/>
      <c r="Y613" s="2029">
        <v>30</v>
      </c>
      <c r="Z613" s="2133" t="s">
        <v>3884</v>
      </c>
      <c r="AA613" s="2029" t="s">
        <v>1186</v>
      </c>
      <c r="AB613" s="1949" t="s">
        <v>3885</v>
      </c>
      <c r="AC613" s="2029" t="s">
        <v>1096</v>
      </c>
      <c r="AD613" s="1937" t="s">
        <v>3662</v>
      </c>
      <c r="AE613" s="2029"/>
      <c r="AF613" s="2026"/>
      <c r="AG613" s="2026" t="s">
        <v>1087</v>
      </c>
      <c r="AH613" s="1951"/>
      <c r="AI613" s="2047">
        <f t="shared" si="79"/>
        <v>49203132</v>
      </c>
      <c r="AJ613" s="2076" cm="1">
        <f t="array" ref="AJ613">SUM(MID(0&amp;AI613,LARGE(INDEX(ISNUMBER(--MID(AI613,ROW($1:$127),1))*ROW($1:$127),),ROW($1:$127))+1,1)*10^ROW($1:$127)/10)</f>
        <v>49203132</v>
      </c>
      <c r="AK613" s="1953" t="str">
        <f>VLOOKUP($AJ613,'Item Master Data'!$A:$F,3,FALSE)</f>
        <v>Q.PEAK DUO BLK G10+</v>
      </c>
      <c r="AL613" s="1494">
        <f>VLOOKUP($AJ613,'Item Master Data'!$A:$F,6,FALSE)</f>
        <v>360</v>
      </c>
      <c r="AM613" s="1494">
        <f t="shared" si="80"/>
        <v>26</v>
      </c>
      <c r="AN613" s="1494">
        <f>VLOOKUP(AJ613,'Item Master Data'!$A:$G,7,FALSE)</f>
        <v>32</v>
      </c>
      <c r="AO613" s="1494">
        <f t="shared" si="81"/>
        <v>0</v>
      </c>
    </row>
    <row r="614" spans="1:45" s="1494" customFormat="1" ht="15" customHeight="1">
      <c r="A614" s="1872" t="s">
        <v>4250</v>
      </c>
      <c r="B614" s="2029" t="s">
        <v>3700</v>
      </c>
      <c r="C614" s="2029" t="s">
        <v>3698</v>
      </c>
      <c r="D614" s="2029" t="s">
        <v>3267</v>
      </c>
      <c r="E614" s="2029">
        <v>360</v>
      </c>
      <c r="F614" s="2031">
        <v>728</v>
      </c>
      <c r="G614" s="1833">
        <f t="shared" ref="G614" si="88">F614*E614</f>
        <v>262080</v>
      </c>
      <c r="H614" s="1831">
        <f t="shared" si="76"/>
        <v>0.26207999999999998</v>
      </c>
      <c r="I614" s="1837"/>
      <c r="J614" s="1818"/>
      <c r="K614" s="2104">
        <f t="shared" si="87"/>
        <v>0.26207999999999998</v>
      </c>
      <c r="L614" s="2105"/>
      <c r="M614" s="1832">
        <f t="shared" si="78"/>
        <v>0.26207999999999998</v>
      </c>
      <c r="N614" s="2107"/>
      <c r="O614" s="2100" t="s">
        <v>4264</v>
      </c>
      <c r="P614" s="2030"/>
      <c r="Q614" s="2030"/>
      <c r="R614" s="2029" t="s">
        <v>1151</v>
      </c>
      <c r="S614" s="2029">
        <v>60</v>
      </c>
      <c r="T614" s="2029">
        <v>49204132</v>
      </c>
      <c r="U614" s="2024">
        <v>0.79</v>
      </c>
      <c r="V614" s="2102"/>
      <c r="W614" s="2029" t="s">
        <v>1094</v>
      </c>
      <c r="X614" s="2029"/>
      <c r="Y614" s="2029">
        <v>30</v>
      </c>
      <c r="Z614" s="2133" t="s">
        <v>3728</v>
      </c>
      <c r="AA614" s="2029" t="s">
        <v>1097</v>
      </c>
      <c r="AB614" s="1949" t="s">
        <v>3729</v>
      </c>
      <c r="AC614" s="2029" t="s">
        <v>1096</v>
      </c>
      <c r="AD614" s="2029" t="s">
        <v>1097</v>
      </c>
      <c r="AE614" s="2029"/>
      <c r="AF614" s="2026"/>
      <c r="AG614" s="2026" t="s">
        <v>1087</v>
      </c>
      <c r="AH614" s="2029"/>
      <c r="AI614" s="2047">
        <f t="shared" si="79"/>
        <v>49204132</v>
      </c>
      <c r="AJ614" s="2076" cm="1">
        <f t="array" ref="AJ614">SUM(MID(0&amp;AI614,LARGE(INDEX(ISNUMBER(--MID(AI614,ROW($1:$127),1))*ROW($1:$127),),ROW($1:$127))+1,1)*10^ROW($1:$127)/10)</f>
        <v>49204132</v>
      </c>
      <c r="AK614" s="1953" t="str">
        <f>VLOOKUP($AJ614,'Item Master Data'!$A:$F,3,FALSE)</f>
        <v>Q.PEAK DUO BLK G10+/AC</v>
      </c>
      <c r="AL614" s="1494">
        <f>VLOOKUP($AJ614,'Item Master Data'!$A:$F,6,FALSE)</f>
        <v>360</v>
      </c>
      <c r="AM614" s="1494">
        <f t="shared" si="80"/>
        <v>28</v>
      </c>
      <c r="AN614" s="1494">
        <f>VLOOKUP(AJ614,'Item Master Data'!$A:$G,7,FALSE)</f>
        <v>26</v>
      </c>
      <c r="AO614" s="1494">
        <f t="shared" si="81"/>
        <v>0</v>
      </c>
    </row>
    <row r="615" spans="1:45" s="1550" customFormat="1" ht="14.25" customHeight="1">
      <c r="B615" s="2029"/>
      <c r="C615" s="2030"/>
      <c r="D615" s="2029"/>
      <c r="E615" s="2031"/>
      <c r="F615" s="2032"/>
      <c r="G615" s="1833">
        <f t="shared" ref="G615" si="89">E615*F615</f>
        <v>0</v>
      </c>
      <c r="H615" s="1831">
        <f t="shared" ref="H615" si="90">E615*F615/1000000</f>
        <v>0</v>
      </c>
      <c r="I615" s="1837">
        <f>H615</f>
        <v>0</v>
      </c>
      <c r="J615" s="1818"/>
      <c r="K615" s="1818"/>
      <c r="L615" s="1823"/>
      <c r="M615" s="1832"/>
      <c r="N615" s="2030"/>
      <c r="O615" s="2021"/>
      <c r="P615" s="2030"/>
      <c r="Q615" s="2030"/>
      <c r="R615" s="2029"/>
      <c r="S615" s="2029"/>
      <c r="T615" s="2029"/>
      <c r="U615" s="2024"/>
      <c r="V615" s="1952"/>
      <c r="W615" s="2029"/>
      <c r="X615" s="2028"/>
      <c r="Y615" s="2029"/>
      <c r="Z615" s="2029"/>
      <c r="AA615" s="2029"/>
      <c r="AB615" s="2027"/>
      <c r="AC615" s="2029"/>
      <c r="AD615" s="2029"/>
      <c r="AE615" s="2029"/>
      <c r="AF615" s="2029"/>
      <c r="AG615" s="2029"/>
      <c r="AH615" s="2029"/>
      <c r="AI615" s="2047"/>
      <c r="AJ615" s="2046"/>
      <c r="AK615" s="2069"/>
      <c r="AL615" s="2070"/>
      <c r="AM615" s="2070"/>
      <c r="AN615" s="2070"/>
      <c r="AO615" s="2070"/>
      <c r="AP615" s="2070"/>
    </row>
    <row r="616" spans="1:45" ht="23.25" customHeight="1">
      <c r="A616" s="1871"/>
      <c r="B616" s="1354" t="s">
        <v>197</v>
      </c>
      <c r="C616" s="1354"/>
      <c r="D616" s="1354"/>
      <c r="E616" s="1354"/>
      <c r="F616" s="1847">
        <f t="shared" ref="F616:M616" si="91">SUM(F607:F615)</f>
        <v>26606</v>
      </c>
      <c r="G616" s="1847">
        <f t="shared" si="91"/>
        <v>12391680</v>
      </c>
      <c r="H616" s="1824">
        <f t="shared" si="91"/>
        <v>12.391679999999997</v>
      </c>
      <c r="I616" s="1824">
        <f t="shared" si="91"/>
        <v>0</v>
      </c>
      <c r="J616" s="1824">
        <f t="shared" si="91"/>
        <v>10.66464</v>
      </c>
      <c r="K616" s="1824">
        <f t="shared" si="91"/>
        <v>0.56159999999999999</v>
      </c>
      <c r="L616" s="1824">
        <f t="shared" si="91"/>
        <v>1.16544</v>
      </c>
      <c r="M616" s="1824">
        <f t="shared" si="91"/>
        <v>12.391679999999997</v>
      </c>
      <c r="N616" s="1871"/>
      <c r="O616" s="1871"/>
      <c r="P616" s="1871"/>
      <c r="Q616" s="1871"/>
      <c r="R616" s="1871"/>
      <c r="S616" s="1871"/>
      <c r="T616" s="1871"/>
      <c r="U616" s="1871"/>
      <c r="V616" s="2053"/>
      <c r="W616" s="1871"/>
      <c r="X616" s="1871"/>
      <c r="Y616" s="1871"/>
      <c r="Z616" s="1871"/>
      <c r="AA616" s="1871"/>
      <c r="AB616" s="1871"/>
      <c r="AC616" s="1871"/>
      <c r="AD616" s="1871"/>
      <c r="AE616" s="1871"/>
      <c r="AF616" s="1871"/>
      <c r="AG616" s="1871"/>
      <c r="AH616" s="1871"/>
    </row>
    <row r="617" spans="1:45">
      <c r="A617" s="1871"/>
      <c r="B617" s="1871"/>
      <c r="C617" s="1871"/>
      <c r="D617" s="1836"/>
      <c r="E617" s="1871"/>
      <c r="G617" s="1836"/>
      <c r="N617" s="1871"/>
      <c r="O617" s="1871"/>
      <c r="P617" s="1871"/>
      <c r="Q617" s="1871"/>
      <c r="R617" s="1842"/>
      <c r="S617" s="1871"/>
      <c r="T617" s="1871"/>
      <c r="U617" s="1871"/>
      <c r="V617" s="1871"/>
      <c r="W617" s="1871"/>
      <c r="X617" s="1871"/>
      <c r="Y617" s="1871"/>
      <c r="Z617" s="1871"/>
      <c r="AA617" s="1871"/>
      <c r="AB617" s="1871"/>
      <c r="AC617" s="1871"/>
      <c r="AD617" s="1871"/>
      <c r="AE617" s="1871"/>
      <c r="AF617" s="1871"/>
      <c r="AG617" s="1871"/>
      <c r="AH617" s="1871"/>
    </row>
    <row r="618" spans="1:45" ht="45">
      <c r="B618" s="1871"/>
      <c r="C618" s="1871" t="s">
        <v>1208</v>
      </c>
      <c r="D618" s="1867" t="s">
        <v>186</v>
      </c>
      <c r="E618" s="1871"/>
      <c r="F618" s="1839">
        <f ca="1">NOW()</f>
        <v>44672.026739004628</v>
      </c>
      <c r="G618" s="1910" t="s">
        <v>185</v>
      </c>
      <c r="H618" s="1864" t="s">
        <v>186</v>
      </c>
      <c r="I618" s="1911" t="s">
        <v>1209</v>
      </c>
      <c r="J618" s="1912" t="s">
        <v>1070</v>
      </c>
      <c r="K618" s="1864" t="s">
        <v>10</v>
      </c>
      <c r="L618" s="1913" t="s">
        <v>1071</v>
      </c>
      <c r="M618" s="1914" t="s">
        <v>11</v>
      </c>
      <c r="O618" s="1829" t="s">
        <v>1210</v>
      </c>
      <c r="P618" s="1829" t="s">
        <v>681</v>
      </c>
      <c r="S618" s="1871"/>
      <c r="T618" s="547"/>
      <c r="U618" s="1867" t="s">
        <v>1211</v>
      </c>
      <c r="V618" s="1867" t="s">
        <v>1212</v>
      </c>
      <c r="W618" s="1867" t="s">
        <v>1213</v>
      </c>
      <c r="X618" s="1867" t="s">
        <v>1214</v>
      </c>
      <c r="Y618" s="1867" t="s">
        <v>2207</v>
      </c>
      <c r="Z618" s="2020"/>
      <c r="AA618" s="2020"/>
      <c r="AB618" s="2020"/>
      <c r="AC618" s="2020"/>
      <c r="AD618" s="2020"/>
      <c r="AE618" s="2020"/>
      <c r="AF618" s="2020"/>
      <c r="AG618" s="2020"/>
      <c r="AH618" s="2020"/>
    </row>
    <row r="619" spans="1:45" ht="15.75">
      <c r="B619" s="1871"/>
      <c r="C619" s="1915">
        <v>60</v>
      </c>
      <c r="D619" s="1916">
        <f>I619-I625</f>
        <v>13.150720000000035</v>
      </c>
      <c r="E619" s="1871"/>
      <c r="F619" s="1915">
        <v>60</v>
      </c>
      <c r="G619" s="1320">
        <f>SUMIF(S2:S560,"60",G2:G560)</f>
        <v>212740160</v>
      </c>
      <c r="H619" s="1865">
        <f>SUMIF(S2:S560,"60",H2:H560)</f>
        <v>212.74015999999898</v>
      </c>
      <c r="I619" s="1869">
        <f>SUMIF(S2:S560,"60",I2:I560)</f>
        <v>98.570960000000142</v>
      </c>
      <c r="J619" s="1857">
        <f>SUMIF(S2:S560,"60",J2:J560)</f>
        <v>50.843760000000046</v>
      </c>
      <c r="K619" s="1866">
        <f>SUMIF(S2:S560,"60",K2:K560)</f>
        <v>51.517440000000043</v>
      </c>
      <c r="L619" s="1865">
        <f>SUMIF(S2:S560,"60",L2:L560)</f>
        <v>11.807999999999996</v>
      </c>
      <c r="M619" s="1583">
        <f>SUMIF(S2:S560,"60",M2:M560)</f>
        <v>212.74015999999898</v>
      </c>
      <c r="N619" s="1843">
        <f>M619-P619</f>
        <v>26.640159999998986</v>
      </c>
      <c r="O619" s="1835">
        <f>P619-I619-J619</f>
        <v>36.685279999999807</v>
      </c>
      <c r="P619" s="1871">
        <v>186.1</v>
      </c>
      <c r="Q619" s="1842" t="s">
        <v>1215</v>
      </c>
      <c r="R619" s="2020"/>
      <c r="S619" s="1871"/>
      <c r="T619" s="1868" t="s">
        <v>1091</v>
      </c>
      <c r="U619" s="2073">
        <v>119246</v>
      </c>
      <c r="V619" s="2073">
        <v>48265915</v>
      </c>
      <c r="W619" s="2074">
        <v>7124</v>
      </c>
      <c r="X619" s="2074">
        <v>2564640</v>
      </c>
      <c r="Y619" s="2075">
        <v>2</v>
      </c>
      <c r="Z619" s="2020"/>
      <c r="AA619" s="2020"/>
      <c r="AB619" s="2020"/>
      <c r="AC619" s="2020"/>
      <c r="AD619" s="2020"/>
      <c r="AE619" s="2020"/>
      <c r="AF619" s="2020"/>
      <c r="AG619" s="2020"/>
      <c r="AH619" s="2020"/>
      <c r="AM619" s="2020"/>
      <c r="AN619" s="2020"/>
      <c r="AO619" s="2020"/>
      <c r="AP619" s="2020"/>
    </row>
    <row r="620" spans="1:45" ht="15.75">
      <c r="B620" s="1871"/>
      <c r="C620" s="1915">
        <v>72</v>
      </c>
      <c r="D620" s="1916">
        <f>I620-I626</f>
        <v>28.980879999999999</v>
      </c>
      <c r="E620" s="1871"/>
      <c r="F620" s="1915">
        <v>72</v>
      </c>
      <c r="G620" s="1320">
        <f>SUMIF(S2:S558,"72",G2:G560)</f>
        <v>174973965</v>
      </c>
      <c r="H620" s="1865">
        <f>SUMIF(S2:S560,"72",H2:H560)</f>
        <v>174.97396500000005</v>
      </c>
      <c r="I620" s="1869">
        <f>SUMIF(S2:S560,"72",I2:I560)</f>
        <v>102.65309000000002</v>
      </c>
      <c r="J620" s="1857">
        <f>SUMIF(S2:S560,"72",J2:J560)</f>
        <v>43.783880000000003</v>
      </c>
      <c r="K620" s="1866">
        <f>SUMIF(S2:S561,"72",K2:K561)</f>
        <v>25.339475</v>
      </c>
      <c r="L620" s="1865">
        <f>SUMIF(S2:S560,"72",L2:L560)</f>
        <v>3.1975199999999999</v>
      </c>
      <c r="M620" s="1583">
        <f>SUMIF(S2:S560,"72",M2:M560)</f>
        <v>174.97396500000005</v>
      </c>
      <c r="N620" s="1843">
        <f>M620-P620</f>
        <v>14.973965000000049</v>
      </c>
      <c r="O620" s="1835">
        <f>P620-I620-J620</f>
        <v>13.563029999999976</v>
      </c>
      <c r="P620" s="1871">
        <v>160</v>
      </c>
      <c r="Q620" s="1871" t="s">
        <v>1216</v>
      </c>
      <c r="R620" s="2259" t="s">
        <v>4246</v>
      </c>
      <c r="S620" s="1871"/>
      <c r="T620" s="1868" t="s">
        <v>1130</v>
      </c>
      <c r="U620" s="2073">
        <v>1120</v>
      </c>
      <c r="V620" s="2073">
        <v>425600</v>
      </c>
      <c r="W620" s="2074"/>
      <c r="X620" s="2074"/>
      <c r="Y620" s="2075"/>
      <c r="Z620" s="2020"/>
      <c r="AA620" s="2020"/>
      <c r="AB620" s="2020"/>
      <c r="AC620" s="2020"/>
      <c r="AD620" s="2020"/>
      <c r="AE620" s="2020"/>
      <c r="AF620" s="2020"/>
      <c r="AG620" s="2020"/>
      <c r="AH620" s="2020"/>
      <c r="AM620" s="2020"/>
      <c r="AN620" s="2020"/>
      <c r="AO620" s="2020"/>
      <c r="AP620" s="2020"/>
      <c r="AQ620" s="2020"/>
      <c r="AR620" s="2020"/>
      <c r="AS620" s="2020"/>
    </row>
    <row r="621" spans="1:45" ht="15.75">
      <c r="B621" s="1871"/>
      <c r="C621" s="1867" t="s">
        <v>105</v>
      </c>
      <c r="D621" s="1916">
        <f>I621-I627</f>
        <v>42.13160000000002</v>
      </c>
      <c r="E621" s="1871"/>
      <c r="F621" s="1910" t="s">
        <v>105</v>
      </c>
      <c r="G621" s="1320">
        <f t="shared" ref="G621:M621" si="92">SUM(G619:G620)</f>
        <v>387714125</v>
      </c>
      <c r="H621" s="1865">
        <f t="shared" si="92"/>
        <v>387.71412499999906</v>
      </c>
      <c r="I621" s="1870">
        <f t="shared" si="92"/>
        <v>201.22405000000015</v>
      </c>
      <c r="J621" s="1857">
        <f t="shared" si="92"/>
        <v>94.627640000000042</v>
      </c>
      <c r="K621" s="1656">
        <f t="shared" si="92"/>
        <v>76.856915000000043</v>
      </c>
      <c r="L621" s="1583">
        <f t="shared" si="92"/>
        <v>15.005519999999997</v>
      </c>
      <c r="M621" s="1583">
        <f t="shared" si="92"/>
        <v>387.71412499999906</v>
      </c>
      <c r="N621" s="1843"/>
      <c r="O621" s="1848">
        <f>SUM(O619:O620)</f>
        <v>50.248309999999783</v>
      </c>
      <c r="P621" s="1848">
        <f>SUM(P619:P620)</f>
        <v>346.1</v>
      </c>
      <c r="Q621" s="1871"/>
      <c r="S621" s="1871"/>
      <c r="T621" s="1868" t="s">
        <v>1154</v>
      </c>
      <c r="U621" s="2073">
        <v>119862</v>
      </c>
      <c r="V621" s="2073">
        <v>45249490</v>
      </c>
      <c r="W621" s="2074">
        <v>3432</v>
      </c>
      <c r="X621" s="2074">
        <v>1235520</v>
      </c>
      <c r="Y621" s="2075"/>
      <c r="Z621" s="2020"/>
      <c r="AA621" s="2020"/>
      <c r="AB621" s="2020"/>
      <c r="AC621" s="2020"/>
      <c r="AD621" s="2020"/>
      <c r="AE621" s="2020"/>
      <c r="AF621" s="2020"/>
      <c r="AG621" s="2020"/>
      <c r="AH621" s="2020"/>
      <c r="AM621" s="2020"/>
      <c r="AN621" s="2020"/>
      <c r="AO621" s="2020"/>
      <c r="AP621" s="2020"/>
      <c r="AQ621" s="2020"/>
      <c r="AR621" s="2020"/>
      <c r="AS621" s="2020"/>
    </row>
    <row r="622" spans="1:45" ht="15.75" thickBot="1">
      <c r="B622" s="1871"/>
      <c r="C622" s="1829"/>
      <c r="D622" s="1871"/>
      <c r="E622" s="1871"/>
      <c r="F622" s="1825" t="s">
        <v>105</v>
      </c>
      <c r="G622" s="1812"/>
      <c r="I622" s="2311">
        <f>I621+J621</f>
        <v>295.85169000000019</v>
      </c>
      <c r="J622" s="2312"/>
      <c r="K622" s="2199">
        <f>I621+J621+K621</f>
        <v>372.70860500000026</v>
      </c>
      <c r="N622" s="1843">
        <f>N619+N620</f>
        <v>41.614124999999035</v>
      </c>
      <c r="R622" s="1843"/>
      <c r="S622" s="1871"/>
      <c r="T622" s="1868" t="s">
        <v>2216</v>
      </c>
      <c r="U622" s="2073">
        <v>48769</v>
      </c>
      <c r="V622" s="2073">
        <v>19538415</v>
      </c>
      <c r="W622" s="2074">
        <v>1456</v>
      </c>
      <c r="X622" s="2074">
        <v>524160</v>
      </c>
      <c r="Y622" s="2075"/>
      <c r="Z622" s="2020"/>
      <c r="AA622" s="2020"/>
      <c r="AB622" s="2020"/>
      <c r="AC622" s="2020"/>
      <c r="AD622" s="2020"/>
      <c r="AE622" s="2020"/>
      <c r="AF622" s="2020"/>
      <c r="AG622" s="2020"/>
      <c r="AH622" s="2020"/>
      <c r="AM622" s="2020"/>
      <c r="AN622" s="2020"/>
      <c r="AO622" s="2020"/>
      <c r="AP622" s="2020"/>
      <c r="AQ622" s="2020"/>
      <c r="AR622" s="2020"/>
      <c r="AS622" s="2020"/>
    </row>
    <row r="623" spans="1:45">
      <c r="B623" s="1871"/>
      <c r="C623" s="1871"/>
      <c r="D623" s="1871"/>
      <c r="E623" s="1871"/>
      <c r="S623" s="1871"/>
      <c r="T623" s="1868" t="s">
        <v>2309</v>
      </c>
      <c r="U623" s="2073">
        <v>46517</v>
      </c>
      <c r="V623" s="2073">
        <v>19547745</v>
      </c>
      <c r="W623" s="2074">
        <v>1586</v>
      </c>
      <c r="X623" s="2074">
        <v>568360</v>
      </c>
      <c r="Y623" s="2075"/>
      <c r="Z623" s="2020"/>
      <c r="AA623" s="2020"/>
      <c r="AB623" s="2020"/>
      <c r="AC623" s="2020"/>
      <c r="AD623" s="2020"/>
      <c r="AE623" s="2020"/>
      <c r="AF623" s="2020"/>
      <c r="AG623" s="2020"/>
      <c r="AH623" s="2020"/>
      <c r="AM623" s="2020"/>
      <c r="AN623" s="2020"/>
      <c r="AO623" s="2020"/>
      <c r="AP623" s="2020"/>
      <c r="AQ623" s="2020"/>
      <c r="AR623" s="2020"/>
      <c r="AS623" s="2020"/>
    </row>
    <row r="624" spans="1:45">
      <c r="B624" s="1871"/>
      <c r="C624" s="1871" t="s">
        <v>1217</v>
      </c>
      <c r="D624" s="1867" t="s">
        <v>186</v>
      </c>
      <c r="E624" s="1871"/>
      <c r="F624" s="1839"/>
      <c r="G624" s="1917" t="s">
        <v>185</v>
      </c>
      <c r="H624" s="1911" t="s">
        <v>186</v>
      </c>
      <c r="I624" s="1911" t="s">
        <v>1209</v>
      </c>
      <c r="J624" s="1911" t="s">
        <v>188</v>
      </c>
      <c r="K624" s="1911" t="s">
        <v>10</v>
      </c>
      <c r="L624" s="1918" t="s">
        <v>1071</v>
      </c>
      <c r="M624" s="1919" t="s">
        <v>11</v>
      </c>
      <c r="O624" s="1871"/>
      <c r="P624" s="1871"/>
      <c r="Q624" s="1871"/>
      <c r="S624" s="1871"/>
      <c r="T624" s="1868" t="s">
        <v>2534</v>
      </c>
      <c r="U624" s="2073">
        <v>76875</v>
      </c>
      <c r="V624" s="2073">
        <v>29169235</v>
      </c>
      <c r="W624" s="2074">
        <v>3744</v>
      </c>
      <c r="X624" s="2074">
        <v>1347840</v>
      </c>
      <c r="Y624" s="2075"/>
      <c r="Z624" s="2020"/>
      <c r="AA624" s="2020"/>
      <c r="AB624" s="2020"/>
      <c r="AC624" s="2020"/>
      <c r="AD624" s="2020"/>
      <c r="AE624" s="2020"/>
      <c r="AF624" s="2020"/>
      <c r="AG624" s="2020"/>
      <c r="AH624" s="2020"/>
      <c r="AM624" s="2020"/>
      <c r="AN624" s="2020"/>
      <c r="AO624" s="2020"/>
      <c r="AP624" s="2020"/>
      <c r="AQ624" s="2020"/>
      <c r="AR624" s="2020"/>
      <c r="AS624" s="2020"/>
    </row>
    <row r="625" spans="1:45" ht="15.75">
      <c r="B625" s="1871"/>
      <c r="C625" s="1915">
        <v>60</v>
      </c>
      <c r="D625" s="1920">
        <f>G619-G625</f>
        <v>-2706720</v>
      </c>
      <c r="E625" s="1871"/>
      <c r="F625" s="1915">
        <v>60</v>
      </c>
      <c r="G625" s="1320">
        <v>215446880</v>
      </c>
      <c r="H625" s="1865">
        <v>215.44687999999891</v>
      </c>
      <c r="I625" s="1869">
        <v>85.420240000000106</v>
      </c>
      <c r="J625" s="1857">
        <v>58.365360000000059</v>
      </c>
      <c r="K625" s="1866">
        <v>71.661280000000104</v>
      </c>
      <c r="L625" s="1865">
        <v>0</v>
      </c>
      <c r="M625" s="1583">
        <v>215.44687999999891</v>
      </c>
      <c r="N625" s="1871"/>
      <c r="O625" s="2020"/>
      <c r="P625" s="1871"/>
      <c r="S625" s="1829"/>
      <c r="T625" s="1868" t="s">
        <v>1156</v>
      </c>
      <c r="U625" s="2073">
        <v>525256</v>
      </c>
      <c r="V625" s="2073">
        <v>242186970</v>
      </c>
      <c r="W625" s="2074"/>
      <c r="X625" s="2074"/>
      <c r="Y625" s="2075"/>
      <c r="Z625" s="2020"/>
      <c r="AA625" s="2020"/>
      <c r="AB625" s="2020"/>
      <c r="AC625" s="2020"/>
      <c r="AD625" s="2020"/>
      <c r="AE625" s="2020"/>
      <c r="AF625" s="2020"/>
      <c r="AG625" s="2020"/>
      <c r="AH625" s="2020"/>
      <c r="AM625" s="2020"/>
      <c r="AN625" s="2020"/>
      <c r="AO625" s="2020"/>
      <c r="AP625" s="2020"/>
      <c r="AQ625" s="2020"/>
      <c r="AR625" s="2020"/>
      <c r="AS625" s="2020"/>
    </row>
    <row r="626" spans="1:45" ht="15.75">
      <c r="B626" s="1871"/>
      <c r="C626" s="1915">
        <v>72</v>
      </c>
      <c r="D626" s="1920">
        <f>G620-G626</f>
        <v>7209320</v>
      </c>
      <c r="E626" s="1871"/>
      <c r="F626" s="1915">
        <v>72</v>
      </c>
      <c r="G626" s="1320">
        <v>167764645</v>
      </c>
      <c r="H626" s="1865">
        <v>167.76464500000003</v>
      </c>
      <c r="I626" s="1869">
        <v>73.672210000000021</v>
      </c>
      <c r="J626" s="1857">
        <v>75.411959999999993</v>
      </c>
      <c r="K626" s="1866">
        <v>16.116315</v>
      </c>
      <c r="L626" s="1865">
        <v>2.5641599999999998</v>
      </c>
      <c r="M626" s="1583">
        <v>167.76464500000003</v>
      </c>
      <c r="N626" s="1871"/>
      <c r="O626" s="2020"/>
      <c r="P626" s="1871"/>
      <c r="S626" s="1829"/>
      <c r="T626" s="1868"/>
      <c r="U626" s="2073"/>
      <c r="V626" s="2073"/>
      <c r="W626" s="2074"/>
      <c r="X626" s="2074"/>
      <c r="Y626" s="2075"/>
      <c r="Z626" s="2020"/>
      <c r="AA626" s="2020"/>
      <c r="AB626" s="2020"/>
      <c r="AC626" s="2020"/>
      <c r="AD626" s="2020"/>
      <c r="AE626" s="2020"/>
      <c r="AF626" s="2020"/>
      <c r="AG626" s="2020"/>
      <c r="AH626" s="2020"/>
      <c r="AM626" s="2020"/>
      <c r="AN626" s="2020"/>
      <c r="AO626" s="2020"/>
      <c r="AP626" s="2020"/>
      <c r="AQ626" s="2020"/>
      <c r="AR626" s="2020"/>
      <c r="AS626" s="2020"/>
    </row>
    <row r="627" spans="1:45" ht="15.75">
      <c r="B627" s="1871"/>
      <c r="C627" s="1921" t="s">
        <v>105</v>
      </c>
      <c r="D627" s="1922">
        <f>G621-G627</f>
        <v>4502600</v>
      </c>
      <c r="E627" s="1871"/>
      <c r="F627" s="1910" t="s">
        <v>105</v>
      </c>
      <c r="G627" s="1320">
        <v>383211525</v>
      </c>
      <c r="H627" s="1865">
        <v>383.21152499999891</v>
      </c>
      <c r="I627" s="1870">
        <v>159.09245000000013</v>
      </c>
      <c r="J627" s="1857">
        <v>133.77732000000006</v>
      </c>
      <c r="K627" s="1656">
        <v>87.777595000000105</v>
      </c>
      <c r="L627" s="1583">
        <v>2.5641599999999998</v>
      </c>
      <c r="M627" s="1583">
        <v>383.21152499999891</v>
      </c>
      <c r="O627" s="2020"/>
      <c r="P627" s="2020"/>
      <c r="Q627" s="2020"/>
      <c r="S627" s="1871"/>
      <c r="T627" s="1867" t="s">
        <v>105</v>
      </c>
      <c r="U627" s="2073">
        <f>SUBTOTAL(9,U619:U626)</f>
        <v>937645</v>
      </c>
      <c r="V627" s="2073">
        <f>SUBTOTAL(9,V619:V626)</f>
        <v>404383370</v>
      </c>
      <c r="W627" s="2074">
        <f>SUBTOTAL(9,W619:W626)</f>
        <v>17342</v>
      </c>
      <c r="X627" s="2074">
        <f>SUBTOTAL(9,X619:X626)</f>
        <v>6240520</v>
      </c>
      <c r="Y627" s="2075"/>
      <c r="Z627" s="2020"/>
      <c r="AA627" s="2020"/>
      <c r="AB627" s="2020"/>
      <c r="AC627" s="2020"/>
      <c r="AD627" s="2020"/>
      <c r="AE627" s="2020"/>
      <c r="AF627" s="2020"/>
      <c r="AG627" s="2020"/>
      <c r="AH627" s="2020"/>
      <c r="AM627" s="2020"/>
      <c r="AN627" s="2020"/>
      <c r="AO627" s="2020"/>
      <c r="AP627" s="2020"/>
      <c r="AQ627" s="2020"/>
      <c r="AR627" s="2020"/>
      <c r="AS627" s="2020"/>
    </row>
    <row r="628" spans="1:45" s="1844" customFormat="1">
      <c r="B628" s="1871"/>
      <c r="C628" s="1871"/>
      <c r="D628" s="1871"/>
      <c r="E628" s="1871"/>
      <c r="F628" s="1825"/>
      <c r="G628" s="1291"/>
      <c r="H628" s="1812"/>
      <c r="I628" s="1812"/>
      <c r="J628" s="1812"/>
      <c r="K628" s="1812"/>
      <c r="L628" s="1813"/>
      <c r="M628" s="1814"/>
      <c r="N628" s="1829"/>
      <c r="O628" s="2020"/>
      <c r="P628" s="2020"/>
      <c r="Q628" s="2020"/>
      <c r="R628" s="1871"/>
      <c r="S628" s="1871"/>
      <c r="T628" s="1871"/>
      <c r="U628" s="1871"/>
      <c r="V628" s="1826"/>
      <c r="W628" s="1835"/>
      <c r="X628" s="1871"/>
      <c r="Y628" s="1871">
        <f>SUBTOTAL(9,Y618:Y627)</f>
        <v>2</v>
      </c>
      <c r="Z628" s="1871">
        <v>80</v>
      </c>
      <c r="AA628" s="1871"/>
      <c r="AB628" s="2020"/>
      <c r="AC628" s="2020"/>
      <c r="AD628" s="1871"/>
      <c r="AE628" s="1871"/>
      <c r="AF628" s="1871"/>
      <c r="AG628" s="1871"/>
      <c r="AH628" s="1871"/>
      <c r="AI628" s="2020"/>
      <c r="AJ628" s="2054"/>
      <c r="AK628" s="2054"/>
      <c r="AL628" s="2054"/>
      <c r="AM628" s="2020"/>
      <c r="AN628" s="2020"/>
      <c r="AO628" s="2020"/>
      <c r="AP628" s="2020"/>
      <c r="AQ628" s="2020"/>
      <c r="AR628" s="2020"/>
      <c r="AS628" s="2020"/>
    </row>
    <row r="629" spans="1:45" s="1871" customFormat="1">
      <c r="F629" s="2020"/>
      <c r="G629" s="2020"/>
      <c r="H629" s="2020"/>
      <c r="I629" s="2020"/>
      <c r="J629" s="2020"/>
      <c r="K629" s="2020"/>
      <c r="L629" s="2020"/>
      <c r="M629" s="2020"/>
      <c r="N629" s="2020"/>
      <c r="O629" s="2020"/>
      <c r="P629" s="1829"/>
      <c r="Q629" s="1829"/>
      <c r="R629" s="1829"/>
      <c r="U629" s="2020"/>
      <c r="V629" s="2020"/>
      <c r="AI629" s="2020"/>
      <c r="AJ629" s="2054"/>
      <c r="AK629" s="2054"/>
      <c r="AL629" s="2054"/>
      <c r="AM629" s="2020"/>
      <c r="AN629" s="2020"/>
      <c r="AO629" s="2020"/>
      <c r="AP629" s="2020"/>
      <c r="AQ629" s="2020"/>
      <c r="AR629" s="2020"/>
      <c r="AS629" s="2020"/>
    </row>
    <row r="630" spans="1:45" s="1871" customFormat="1">
      <c r="F630" s="2020"/>
      <c r="G630" s="2020"/>
      <c r="H630" s="2020"/>
      <c r="I630" s="2020"/>
      <c r="J630" s="2020"/>
      <c r="K630" s="2020"/>
      <c r="L630" s="2020"/>
      <c r="M630" s="2020"/>
      <c r="N630" s="2020"/>
      <c r="O630" s="2020"/>
      <c r="P630" s="1829"/>
      <c r="Q630" s="1829"/>
      <c r="R630" s="1829"/>
      <c r="AI630" s="2020"/>
      <c r="AJ630" s="2020"/>
      <c r="AK630" s="2054"/>
      <c r="AL630" s="2054"/>
      <c r="AM630" s="2020"/>
      <c r="AN630" s="2020"/>
      <c r="AO630" s="2020"/>
      <c r="AP630" s="2020"/>
      <c r="AQ630" s="2020"/>
      <c r="AR630" s="2020"/>
      <c r="AS630" s="2020"/>
    </row>
    <row r="631" spans="1:45" ht="15.75">
      <c r="A631" s="1871"/>
      <c r="B631" s="1302" t="s">
        <v>1218</v>
      </c>
      <c r="C631" s="1871"/>
      <c r="D631" s="1871"/>
      <c r="E631" s="1871"/>
      <c r="F631" s="1845"/>
      <c r="G631" s="1845"/>
      <c r="S631" s="1871"/>
      <c r="T631" s="1871"/>
      <c r="U631" s="1871"/>
      <c r="V631" s="1871"/>
      <c r="W631" s="1871"/>
      <c r="X631" s="1871"/>
      <c r="Y631" s="1871"/>
      <c r="Z631" s="1871"/>
      <c r="AA631" s="1871"/>
      <c r="AB631" s="1871"/>
      <c r="AC631" s="1871"/>
      <c r="AD631" s="1871"/>
      <c r="AE631" s="1871"/>
      <c r="AF631" s="1871"/>
      <c r="AG631" s="1871"/>
      <c r="AH631" s="1871"/>
      <c r="AM631" s="2020"/>
      <c r="AN631" s="2020"/>
      <c r="AO631" s="2020"/>
      <c r="AP631" s="2020"/>
      <c r="AQ631" s="2020"/>
      <c r="AR631" s="2020"/>
      <c r="AS631" s="2020"/>
    </row>
    <row r="632" spans="1:45" s="1288" customFormat="1" ht="38.25" customHeight="1">
      <c r="A632" s="1830" t="s">
        <v>1064</v>
      </c>
      <c r="B632" s="1297" t="s">
        <v>979</v>
      </c>
      <c r="C632" s="1297" t="s">
        <v>978</v>
      </c>
      <c r="D632" s="1300" t="s">
        <v>5</v>
      </c>
      <c r="E632" s="1297" t="s">
        <v>6</v>
      </c>
      <c r="F632" s="1306" t="s">
        <v>7</v>
      </c>
      <c r="G632" s="1298" t="s">
        <v>185</v>
      </c>
      <c r="H632" s="1815" t="s">
        <v>186</v>
      </c>
      <c r="I632" s="1816" t="s">
        <v>1219</v>
      </c>
      <c r="J632" s="1816" t="s">
        <v>188</v>
      </c>
      <c r="K632" s="1817" t="s">
        <v>10</v>
      </c>
      <c r="L632" s="1817" t="s">
        <v>1071</v>
      </c>
      <c r="M632" s="1816" t="s">
        <v>11</v>
      </c>
      <c r="N632" s="1900" t="s">
        <v>1072</v>
      </c>
      <c r="O632" s="1900" t="s">
        <v>1073</v>
      </c>
      <c r="P632" s="1900" t="s">
        <v>1220</v>
      </c>
      <c r="Q632" s="1900" t="s">
        <v>1221</v>
      </c>
      <c r="R632" s="1830" t="s">
        <v>1076</v>
      </c>
      <c r="S632" s="1830" t="s">
        <v>1077</v>
      </c>
      <c r="T632" s="1830" t="s">
        <v>1078</v>
      </c>
      <c r="U632" s="1830" t="s">
        <v>12</v>
      </c>
      <c r="V632" s="1830" t="s">
        <v>1079</v>
      </c>
      <c r="W632" s="1830" t="s">
        <v>1206</v>
      </c>
      <c r="X632" s="1830" t="s">
        <v>1087</v>
      </c>
      <c r="Y632" s="1871"/>
      <c r="AK632" s="2054"/>
      <c r="AL632" s="2072"/>
      <c r="AM632" s="2072"/>
      <c r="AN632" s="2072"/>
      <c r="AO632" s="2072"/>
      <c r="AP632" s="2072"/>
    </row>
    <row r="633" spans="1:45" s="1494" customFormat="1" ht="15" customHeight="1">
      <c r="A633" s="1550" t="s">
        <v>1156</v>
      </c>
      <c r="B633" s="2029" t="s">
        <v>4080</v>
      </c>
      <c r="C633" s="2030" t="s">
        <v>1192</v>
      </c>
      <c r="D633" s="2029" t="s">
        <v>2256</v>
      </c>
      <c r="E633" s="2031">
        <v>400</v>
      </c>
      <c r="F633" s="2032">
        <f>15600-8112-3774</f>
        <v>3714</v>
      </c>
      <c r="G633" s="1833">
        <f>E633*F633</f>
        <v>1485600</v>
      </c>
      <c r="H633" s="1831">
        <f>E633*F633/1000000</f>
        <v>1.4856</v>
      </c>
      <c r="I633" s="1837"/>
      <c r="J633" s="2104"/>
      <c r="K633" s="2104">
        <f>H633</f>
        <v>1.4856</v>
      </c>
      <c r="L633" s="2105"/>
      <c r="M633" s="1832">
        <f>SUM(I633:L633)</f>
        <v>1.4856</v>
      </c>
      <c r="N633" s="2030"/>
      <c r="O633" s="2030">
        <v>44658</v>
      </c>
      <c r="P633" s="2030"/>
      <c r="Q633" s="2030"/>
      <c r="R633" s="2029" t="s">
        <v>267</v>
      </c>
      <c r="S633" s="2029">
        <v>60</v>
      </c>
      <c r="T633" s="2029" t="s">
        <v>2529</v>
      </c>
      <c r="U633" s="2024">
        <v>0.48</v>
      </c>
      <c r="V633" s="2030"/>
      <c r="W633" s="2029" t="s">
        <v>1094</v>
      </c>
      <c r="X633" s="2028"/>
      <c r="Y633" s="2029">
        <v>75</v>
      </c>
      <c r="Z633" s="2029" t="s">
        <v>2308</v>
      </c>
      <c r="AA633" s="2029" t="s">
        <v>1099</v>
      </c>
      <c r="AB633" s="2027">
        <v>92407</v>
      </c>
      <c r="AC633" s="2029" t="s">
        <v>1096</v>
      </c>
      <c r="AD633" s="2029" t="s">
        <v>1099</v>
      </c>
      <c r="AE633" s="2029"/>
      <c r="AF633" s="2029" t="s">
        <v>1110</v>
      </c>
      <c r="AG633" s="2029" t="s">
        <v>1087</v>
      </c>
      <c r="AH633" s="1951"/>
      <c r="AI633" s="2047" t="str">
        <f>T633</f>
        <v>30390256C</v>
      </c>
      <c r="AJ633" s="2076" cm="1">
        <f t="array" ref="AJ633">SUM(MID(0&amp;AI633,LARGE(INDEX(ISNUMBER(--MID(AI633,ROW($1:$127),1))*ROW($1:$127),),ROW($1:$127))+1,1)*10^ROW($1:$127)/10)</f>
        <v>30390256</v>
      </c>
      <c r="AK633" s="1953" t="str">
        <f>VLOOKUP($AJ633,'Item Master Data'!$A:$F,3,FALSE)</f>
        <v>T400H</v>
      </c>
      <c r="AL633" s="1494">
        <f>VLOOKUP($AJ633,'Item Master Data'!$A:$F,6,FALSE)</f>
        <v>400</v>
      </c>
      <c r="AM633" s="1494">
        <f>F633/AN633</f>
        <v>142.84615384615384</v>
      </c>
      <c r="AN633" s="1494">
        <f>VLOOKUP(AJ633,'Item Master Data'!$A:$G,7,FALSE)</f>
        <v>26</v>
      </c>
      <c r="AO633" s="1494">
        <f>E633-AL633</f>
        <v>0</v>
      </c>
    </row>
    <row r="634" spans="1:45" s="1494" customFormat="1" ht="15" customHeight="1">
      <c r="A634" s="1550" t="s">
        <v>1156</v>
      </c>
      <c r="B634" s="2029" t="s">
        <v>4076</v>
      </c>
      <c r="C634" s="2030" t="s">
        <v>1192</v>
      </c>
      <c r="D634" s="2029" t="s">
        <v>2256</v>
      </c>
      <c r="E634" s="2031">
        <v>400</v>
      </c>
      <c r="F634" s="2032">
        <f>14976-13104</f>
        <v>1872</v>
      </c>
      <c r="G634" s="1833">
        <f>E634*F634</f>
        <v>748800</v>
      </c>
      <c r="H634" s="1831">
        <f>E634*F634/1000000</f>
        <v>0.74880000000000002</v>
      </c>
      <c r="I634" s="1837"/>
      <c r="J634" s="2104"/>
      <c r="K634" s="2104">
        <f>H634</f>
        <v>0.74880000000000002</v>
      </c>
      <c r="L634" s="2105"/>
      <c r="M634" s="1832">
        <f>SUM(I634:L634)</f>
        <v>0.74880000000000002</v>
      </c>
      <c r="N634" s="2030"/>
      <c r="O634" s="2030">
        <v>44658</v>
      </c>
      <c r="P634" s="2030"/>
      <c r="Q634" s="2030"/>
      <c r="R634" s="2029" t="s">
        <v>267</v>
      </c>
      <c r="S634" s="2029">
        <v>60</v>
      </c>
      <c r="T634" s="2029" t="s">
        <v>3416</v>
      </c>
      <c r="U634" s="2024">
        <v>0.48</v>
      </c>
      <c r="V634" s="1952"/>
      <c r="W634" s="2029" t="s">
        <v>1094</v>
      </c>
      <c r="X634" s="2028"/>
      <c r="Y634" s="2029">
        <v>75</v>
      </c>
      <c r="Z634" s="2029" t="s">
        <v>1153</v>
      </c>
      <c r="AA634" s="2029" t="s">
        <v>1099</v>
      </c>
      <c r="AB634" s="2027">
        <v>94544</v>
      </c>
      <c r="AC634" s="2029" t="s">
        <v>1096</v>
      </c>
      <c r="AD634" s="2029" t="s">
        <v>1099</v>
      </c>
      <c r="AE634" s="2029"/>
      <c r="AF634" s="2029" t="s">
        <v>1110</v>
      </c>
      <c r="AG634" s="2029" t="s">
        <v>1087</v>
      </c>
      <c r="AH634" s="1951"/>
      <c r="AI634" s="2047" t="str">
        <f>T634</f>
        <v>30390256H</v>
      </c>
      <c r="AJ634" s="2076" cm="1">
        <f t="array" ref="AJ634">SUM(MID(0&amp;AI634,LARGE(INDEX(ISNUMBER(--MID(AI634,ROW($1:$127),1))*ROW($1:$127),),ROW($1:$127))+1,1)*10^ROW($1:$127)/10)</f>
        <v>30390256</v>
      </c>
      <c r="AK634" s="1953" t="str">
        <f>VLOOKUP($AJ634,'Item Master Data'!$A:$F,3,FALSE)</f>
        <v>T400H</v>
      </c>
      <c r="AL634" s="1494">
        <f>VLOOKUP($AJ634,'Item Master Data'!$A:$F,6,FALSE)</f>
        <v>400</v>
      </c>
      <c r="AM634" s="1494">
        <f>F634/AN634</f>
        <v>72</v>
      </c>
      <c r="AN634" s="1494">
        <f>VLOOKUP(AJ634,'Item Master Data'!$A:$G,7,FALSE)</f>
        <v>26</v>
      </c>
      <c r="AO634" s="1494">
        <f>E634-AL634</f>
        <v>0</v>
      </c>
    </row>
    <row r="635" spans="1:45" s="1494" customFormat="1" ht="15.75" customHeight="1">
      <c r="A635" s="1872" t="s">
        <v>1154</v>
      </c>
      <c r="B635" s="1949" t="s">
        <v>3671</v>
      </c>
      <c r="C635" s="2029" t="s">
        <v>407</v>
      </c>
      <c r="D635" s="2029" t="s">
        <v>3473</v>
      </c>
      <c r="E635" s="2029">
        <v>410</v>
      </c>
      <c r="F635" s="2031">
        <f>4160-1664</f>
        <v>2496</v>
      </c>
      <c r="G635" s="1833">
        <f>E635*F635</f>
        <v>1023360</v>
      </c>
      <c r="H635" s="1831">
        <f>E635*F635/1000000</f>
        <v>1.02336</v>
      </c>
      <c r="I635" s="1837"/>
      <c r="J635" s="2104"/>
      <c r="K635" s="2104">
        <f>H635</f>
        <v>1.02336</v>
      </c>
      <c r="L635" s="2105"/>
      <c r="M635" s="1832">
        <f>SUM(I635:L635)</f>
        <v>1.02336</v>
      </c>
      <c r="N635" s="2112" t="s">
        <v>3376</v>
      </c>
      <c r="O635" s="2100" t="s">
        <v>4283</v>
      </c>
      <c r="P635" s="2030"/>
      <c r="Q635" s="2030"/>
      <c r="R635" s="2029" t="s">
        <v>267</v>
      </c>
      <c r="S635" s="2029">
        <v>60</v>
      </c>
      <c r="T635" s="2029" t="s">
        <v>4274</v>
      </c>
      <c r="U635" s="2024">
        <v>0.47</v>
      </c>
      <c r="V635" s="2029"/>
      <c r="W635" s="2029" t="s">
        <v>1094</v>
      </c>
      <c r="X635" s="2029"/>
      <c r="Y635" s="1949" t="s">
        <v>1157</v>
      </c>
      <c r="Z635" s="2029" t="s">
        <v>1159</v>
      </c>
      <c r="AA635" s="2027" t="s">
        <v>1099</v>
      </c>
      <c r="AB635" s="2029">
        <v>91730</v>
      </c>
      <c r="AC635" s="2029" t="s">
        <v>1096</v>
      </c>
      <c r="AD635" s="2029" t="s">
        <v>1099</v>
      </c>
      <c r="AE635" s="2029"/>
      <c r="AF635" s="1951" t="s">
        <v>1110</v>
      </c>
      <c r="AG635" s="1951" t="s">
        <v>1087</v>
      </c>
      <c r="AH635" s="2029"/>
      <c r="AI635" s="2047" t="str">
        <f>T635</f>
        <v>30372158H</v>
      </c>
      <c r="AJ635" s="2076" cm="1">
        <f t="array" ref="AJ635">SUM(MID(0&amp;AI635,LARGE(INDEX(ISNUMBER(--MID(AI635,ROW($1:$127),1))*ROW($1:$127),),ROW($1:$127))+1,1)*10^ROW($1:$127)/10)</f>
        <v>30372158</v>
      </c>
      <c r="AK635" s="1953" t="str">
        <f>VLOOKUP($AJ635,'Item Master Data'!$A:$F,3,FALSE)</f>
        <v>Q.PEAK DUO ML G10.a+</v>
      </c>
      <c r="AL635" s="1494">
        <f>VLOOKUP($AJ635,'Item Master Data'!$A:$F,6,FALSE)</f>
        <v>410</v>
      </c>
      <c r="AM635" s="1494">
        <f>F635/AN635</f>
        <v>78</v>
      </c>
      <c r="AN635" s="1494">
        <f>VLOOKUP(AJ635,'Item Master Data'!$A:$G,7,FALSE)</f>
        <v>32</v>
      </c>
      <c r="AO635" s="1494">
        <f>E635-AL635</f>
        <v>0</v>
      </c>
    </row>
    <row r="636" spans="1:45" s="1494" customFormat="1" ht="15" customHeight="1">
      <c r="A636" s="1550" t="s">
        <v>1154</v>
      </c>
      <c r="B636" s="1949" t="s">
        <v>3666</v>
      </c>
      <c r="C636" s="2029" t="s">
        <v>407</v>
      </c>
      <c r="D636" s="2029" t="s">
        <v>1108</v>
      </c>
      <c r="E636" s="2029">
        <v>340</v>
      </c>
      <c r="F636" s="2031">
        <v>4992</v>
      </c>
      <c r="G636" s="1833">
        <f>E636*F636</f>
        <v>1697280</v>
      </c>
      <c r="H636" s="1831">
        <f>E636*F636/1000000</f>
        <v>1.6972799999999999</v>
      </c>
      <c r="I636" s="1837"/>
      <c r="J636" s="2104"/>
      <c r="K636" s="2104">
        <f>H636</f>
        <v>1.6972799999999999</v>
      </c>
      <c r="L636" s="2105"/>
      <c r="M636" s="1832">
        <f>SUM(I636:L636)</f>
        <v>1.6972799999999999</v>
      </c>
      <c r="N636" s="2112" t="s">
        <v>3376</v>
      </c>
      <c r="O636" s="2100" t="s">
        <v>4283</v>
      </c>
      <c r="P636" s="2030"/>
      <c r="Q636" s="2030"/>
      <c r="R636" s="2029" t="s">
        <v>267</v>
      </c>
      <c r="S636" s="2029">
        <v>60</v>
      </c>
      <c r="T636" s="2317" t="s">
        <v>3305</v>
      </c>
      <c r="U636" s="2024">
        <v>0.45</v>
      </c>
      <c r="V636" s="2029"/>
      <c r="W636" s="2029" t="s">
        <v>1094</v>
      </c>
      <c r="X636" s="2029"/>
      <c r="Y636" s="1949" t="s">
        <v>1157</v>
      </c>
      <c r="Z636" s="2029" t="s">
        <v>2310</v>
      </c>
      <c r="AA636" s="2027" t="s">
        <v>1175</v>
      </c>
      <c r="AB636" s="2029">
        <v>21075</v>
      </c>
      <c r="AC636" s="2029" t="s">
        <v>1096</v>
      </c>
      <c r="AD636" s="2029" t="s">
        <v>1099</v>
      </c>
      <c r="AE636" s="2029"/>
      <c r="AF636" s="1951" t="s">
        <v>1110</v>
      </c>
      <c r="AG636" s="1951" t="s">
        <v>1087</v>
      </c>
      <c r="AH636" s="1951"/>
      <c r="AI636" s="2047" t="str">
        <f>T636</f>
        <v>30376909H</v>
      </c>
      <c r="AJ636" s="2076" cm="1">
        <f t="array" ref="AJ636">SUM(MID(0&amp;AI636,LARGE(INDEX(ISNUMBER(--MID(AI636,ROW($1:$127),1))*ROW($1:$127),),ROW($1:$127))+1,1)*10^ROW($1:$127)/10)</f>
        <v>30376909</v>
      </c>
      <c r="AK636" s="1953" t="str">
        <f>VLOOKUP($AJ636,'Item Master Data'!$A:$F,3,FALSE)</f>
        <v>Q.PEAK DUO BLK G6+</v>
      </c>
      <c r="AL636" s="1494">
        <f>VLOOKUP($AJ636,'Item Master Data'!$A:$F,6,FALSE)</f>
        <v>340</v>
      </c>
      <c r="AM636" s="1494">
        <f>F636/AN636</f>
        <v>156</v>
      </c>
      <c r="AN636" s="1494">
        <f>VLOOKUP(AJ636,'Item Master Data'!$A:$G,7,FALSE)</f>
        <v>32</v>
      </c>
      <c r="AO636" s="1494">
        <f>E636-AL636</f>
        <v>0</v>
      </c>
    </row>
    <row r="637" spans="1:45" s="1494" customFormat="1" ht="15" customHeight="1">
      <c r="A637" s="1550" t="s">
        <v>1154</v>
      </c>
      <c r="B637" s="1949" t="s">
        <v>3665</v>
      </c>
      <c r="C637" s="2029" t="s">
        <v>407</v>
      </c>
      <c r="D637" s="2029" t="s">
        <v>1108</v>
      </c>
      <c r="E637" s="2029">
        <v>340</v>
      </c>
      <c r="F637" s="2031">
        <v>1164</v>
      </c>
      <c r="G637" s="1833">
        <f>E637*F637</f>
        <v>395760</v>
      </c>
      <c r="H637" s="1831">
        <f>E637*F637/1000000</f>
        <v>0.39576</v>
      </c>
      <c r="I637" s="1837"/>
      <c r="J637" s="2104"/>
      <c r="K637" s="2104">
        <f>H637</f>
        <v>0.39576</v>
      </c>
      <c r="L637" s="2105"/>
      <c r="M637" s="1832">
        <f>SUM(I637:L637)</f>
        <v>0.39576</v>
      </c>
      <c r="N637" s="2112" t="s">
        <v>3376</v>
      </c>
      <c r="O637" s="2100" t="s">
        <v>4283</v>
      </c>
      <c r="P637" s="2030"/>
      <c r="Q637" s="2030"/>
      <c r="R637" s="2029" t="s">
        <v>267</v>
      </c>
      <c r="S637" s="2029">
        <v>60</v>
      </c>
      <c r="T637" s="2317" t="s">
        <v>3305</v>
      </c>
      <c r="U637" s="2024">
        <v>0.45</v>
      </c>
      <c r="V637" s="2029"/>
      <c r="W637" s="2029" t="s">
        <v>1094</v>
      </c>
      <c r="X637" s="2029"/>
      <c r="Y637" s="1949" t="s">
        <v>1157</v>
      </c>
      <c r="Z637" s="2029" t="s">
        <v>2310</v>
      </c>
      <c r="AA637" s="2027" t="s">
        <v>1175</v>
      </c>
      <c r="AB637" s="2029">
        <v>21075</v>
      </c>
      <c r="AC637" s="2029" t="s">
        <v>1096</v>
      </c>
      <c r="AD637" s="2029" t="s">
        <v>1099</v>
      </c>
      <c r="AE637" s="2029"/>
      <c r="AF637" s="1951" t="s">
        <v>1110</v>
      </c>
      <c r="AG637" s="1951" t="s">
        <v>1087</v>
      </c>
      <c r="AH637" s="1951"/>
      <c r="AI637" s="2047" t="str">
        <f>T637</f>
        <v>30376909H</v>
      </c>
      <c r="AJ637" s="2076" cm="1">
        <f t="array" ref="AJ637">SUM(MID(0&amp;AI637,LARGE(INDEX(ISNUMBER(--MID(AI637,ROW($1:$127),1))*ROW($1:$127),),ROW($1:$127))+1,1)*10^ROW($1:$127)/10)</f>
        <v>30376909</v>
      </c>
      <c r="AK637" s="1953" t="str">
        <f>VLOOKUP($AJ637,'Item Master Data'!$A:$F,3,FALSE)</f>
        <v>Q.PEAK DUO BLK G6+</v>
      </c>
      <c r="AL637" s="1494">
        <f>VLOOKUP($AJ637,'Item Master Data'!$A:$F,6,FALSE)</f>
        <v>340</v>
      </c>
      <c r="AM637" s="1494">
        <f>F637/AN637</f>
        <v>36.375</v>
      </c>
      <c r="AN637" s="1494">
        <f>VLOOKUP(AJ637,'Item Master Data'!$A:$G,7,FALSE)</f>
        <v>32</v>
      </c>
      <c r="AO637" s="1494">
        <f>E637-AL637</f>
        <v>0</v>
      </c>
    </row>
    <row r="638" spans="1:45" s="1494" customFormat="1" ht="15" customHeight="1">
      <c r="A638" s="1872" t="s">
        <v>1154</v>
      </c>
      <c r="B638" s="1949" t="s">
        <v>3282</v>
      </c>
      <c r="C638" s="2029" t="s">
        <v>407</v>
      </c>
      <c r="D638" s="2029" t="s">
        <v>2552</v>
      </c>
      <c r="E638" s="2029">
        <v>350</v>
      </c>
      <c r="F638" s="2031">
        <v>1664</v>
      </c>
      <c r="G638" s="1833">
        <f>E638*F638</f>
        <v>582400</v>
      </c>
      <c r="H638" s="1831">
        <f>E638*F638/1000000</f>
        <v>0.58240000000000003</v>
      </c>
      <c r="I638" s="1837"/>
      <c r="J638" s="2104"/>
      <c r="K638" s="2104">
        <f>H638</f>
        <v>0.58240000000000003</v>
      </c>
      <c r="L638" s="2105"/>
      <c r="M638" s="1832">
        <f>SUM(I638:L638)</f>
        <v>0.58240000000000003</v>
      </c>
      <c r="N638" s="2113" t="s">
        <v>3419</v>
      </c>
      <c r="O638" s="2030">
        <v>44628</v>
      </c>
      <c r="P638" s="2030"/>
      <c r="Q638" s="2030"/>
      <c r="R638" s="2029" t="s">
        <v>267</v>
      </c>
      <c r="S638" s="2029">
        <v>60</v>
      </c>
      <c r="T638" s="2029" t="s">
        <v>3304</v>
      </c>
      <c r="U638" s="2024">
        <v>0.45</v>
      </c>
      <c r="V638" s="2029" t="s">
        <v>3690</v>
      </c>
      <c r="W638" s="2029" t="s">
        <v>1094</v>
      </c>
      <c r="X638" s="2029"/>
      <c r="Y638" s="1949" t="s">
        <v>1157</v>
      </c>
      <c r="Z638" s="2029" t="s">
        <v>1159</v>
      </c>
      <c r="AA638" s="2027" t="s">
        <v>1099</v>
      </c>
      <c r="AB638" s="2029">
        <v>91730</v>
      </c>
      <c r="AC638" s="2029" t="s">
        <v>1096</v>
      </c>
      <c r="AD638" s="2029" t="s">
        <v>1099</v>
      </c>
      <c r="AE638" s="2029"/>
      <c r="AF638" s="1951" t="s">
        <v>1110</v>
      </c>
      <c r="AG638" s="1951" t="s">
        <v>1087</v>
      </c>
      <c r="AH638" s="2029" t="s">
        <v>3208</v>
      </c>
      <c r="AI638" s="2047" t="str">
        <f>T638</f>
        <v>30371611H</v>
      </c>
      <c r="AJ638" s="2076" cm="1">
        <f t="array" ref="AJ638">SUM(MID(0&amp;AI638,LARGE(INDEX(ISNUMBER(--MID(AI638,ROW($1:$127),1))*ROW($1:$127),),ROW($1:$127))+1,1)*10^ROW($1:$127)/10)</f>
        <v>30371611</v>
      </c>
      <c r="AK638" s="1953" t="str">
        <f>VLOOKUP($AJ638,'Item Master Data'!$A:$F,3,FALSE)</f>
        <v>Q.PEAK DUO G6+</v>
      </c>
      <c r="AL638" s="1494">
        <f>VLOOKUP($AJ638,'Item Master Data'!$A:$F,6,FALSE)</f>
        <v>350</v>
      </c>
      <c r="AM638" s="1494">
        <f>F638/AN638</f>
        <v>52</v>
      </c>
      <c r="AN638" s="1494">
        <f>VLOOKUP(AJ638,'Item Master Data'!$A:$G,7,FALSE)</f>
        <v>32</v>
      </c>
      <c r="AO638" s="1494">
        <f>E638-AL638</f>
        <v>0</v>
      </c>
    </row>
    <row r="639" spans="1:45" s="1494" customFormat="1" ht="15" customHeight="1">
      <c r="A639" s="1872" t="s">
        <v>2534</v>
      </c>
      <c r="B639" s="2029" t="s">
        <v>4160</v>
      </c>
      <c r="C639" s="2029" t="s">
        <v>3348</v>
      </c>
      <c r="D639" s="2029" t="s">
        <v>2503</v>
      </c>
      <c r="E639" s="2031">
        <v>360</v>
      </c>
      <c r="F639" s="2032">
        <v>768</v>
      </c>
      <c r="G639" s="1833">
        <f t="shared" ref="G639" si="93">F639*E639</f>
        <v>276480</v>
      </c>
      <c r="H639" s="1831">
        <f t="shared" ref="H639" si="94">E639*F639/1000000</f>
        <v>0.27648</v>
      </c>
      <c r="I639" s="1837"/>
      <c r="J639" s="2104"/>
      <c r="K639" s="2104"/>
      <c r="L639" s="2105">
        <f t="shared" ref="L639" si="95">H639</f>
        <v>0.27648</v>
      </c>
      <c r="M639" s="1832">
        <f t="shared" ref="M639" si="96">SUM(I639:L639)</f>
        <v>0.27648</v>
      </c>
      <c r="N639" s="2030"/>
      <c r="O639" s="2030" t="s">
        <v>4310</v>
      </c>
      <c r="P639" s="2030"/>
      <c r="Q639" s="2030"/>
      <c r="R639" s="2029" t="s">
        <v>1144</v>
      </c>
      <c r="S639" s="2029">
        <v>60</v>
      </c>
      <c r="T639" s="2029">
        <v>49201132</v>
      </c>
      <c r="U639" s="2024">
        <v>0.53</v>
      </c>
      <c r="V639" s="2103" t="s">
        <v>4124</v>
      </c>
      <c r="W639" s="2029" t="s">
        <v>1094</v>
      </c>
      <c r="X639" s="2029"/>
      <c r="Y639" s="2029">
        <v>45</v>
      </c>
      <c r="Z639" s="2029" t="s">
        <v>4234</v>
      </c>
      <c r="AA639" s="2029" t="s">
        <v>1113</v>
      </c>
      <c r="AB639" s="2027">
        <v>8505</v>
      </c>
      <c r="AC639" s="2029" t="s">
        <v>1096</v>
      </c>
      <c r="AD639" s="1937" t="s">
        <v>3662</v>
      </c>
      <c r="AE639" s="2029"/>
      <c r="AF639" s="2026"/>
      <c r="AG639" s="2026"/>
      <c r="AH639" s="2029"/>
      <c r="AI639" s="2047">
        <f t="shared" ref="AI639" si="97">T639</f>
        <v>49201132</v>
      </c>
      <c r="AJ639" s="2076" cm="1">
        <f t="array" ref="AJ639">SUM(MID(0&amp;AI639,LARGE(INDEX(ISNUMBER(--MID(AI639,ROW($1:$127),1))*ROW($1:$127),),ROW($1:$127))+1,1)*10^ROW($1:$127)/10)</f>
        <v>49201132</v>
      </c>
      <c r="AK639" s="1953" t="str">
        <f>VLOOKUP($AJ639,'Item Master Data'!$A:$F,3,FALSE)</f>
        <v>Q.PEAK DUO BLK G10+</v>
      </c>
      <c r="AL639" s="1494">
        <f>VLOOKUP($AJ639,'Item Master Data'!$A:$F,6,FALSE)</f>
        <v>360</v>
      </c>
      <c r="AM639" s="1494">
        <f t="shared" ref="AM639" si="98">F639/AN639</f>
        <v>24</v>
      </c>
      <c r="AN639" s="1494">
        <f>VLOOKUP(AJ639,'Item Master Data'!$A:$G,7,FALSE)</f>
        <v>32</v>
      </c>
      <c r="AO639" s="1494">
        <f t="shared" ref="AO639" si="99">E639-AL639</f>
        <v>0</v>
      </c>
    </row>
    <row r="640" spans="1:45" s="1494" customFormat="1" ht="15" customHeight="1">
      <c r="A640" s="1872" t="s">
        <v>2309</v>
      </c>
      <c r="B640" s="1949" t="s">
        <v>3917</v>
      </c>
      <c r="C640" s="2029" t="s">
        <v>2236</v>
      </c>
      <c r="D640" s="2029" t="s">
        <v>2220</v>
      </c>
      <c r="E640" s="2029">
        <v>400</v>
      </c>
      <c r="F640" s="2031">
        <v>416</v>
      </c>
      <c r="G640" s="1833"/>
      <c r="H640" s="1831"/>
      <c r="I640" s="1837"/>
      <c r="J640" s="2104"/>
      <c r="K640" s="2104"/>
      <c r="L640" s="2105">
        <f>H640</f>
        <v>0</v>
      </c>
      <c r="M640" s="1832">
        <f t="shared" ref="M640" si="100">SUM(I640:L640)</f>
        <v>0</v>
      </c>
      <c r="N640" s="2021"/>
      <c r="O640" s="2030"/>
      <c r="P640" s="2030"/>
      <c r="Q640" s="2030"/>
      <c r="R640" s="2029" t="s">
        <v>304</v>
      </c>
      <c r="S640" s="2029">
        <v>60</v>
      </c>
      <c r="T640" s="2029">
        <v>49405140</v>
      </c>
      <c r="U640" s="2024">
        <v>0.47</v>
      </c>
      <c r="V640" s="2029"/>
      <c r="W640" s="2029" t="s">
        <v>1094</v>
      </c>
      <c r="X640" s="2029"/>
      <c r="Y640" s="1949" t="s">
        <v>1138</v>
      </c>
      <c r="Z640" s="2029" t="s">
        <v>1173</v>
      </c>
      <c r="AA640" s="2027" t="s">
        <v>1095</v>
      </c>
      <c r="AB640" s="2029">
        <v>79935</v>
      </c>
      <c r="AC640" s="2029" t="s">
        <v>1096</v>
      </c>
      <c r="AD640" s="1937" t="s">
        <v>3662</v>
      </c>
      <c r="AE640" s="2029"/>
      <c r="AF640" s="1951"/>
      <c r="AG640" s="1951" t="s">
        <v>1087</v>
      </c>
      <c r="AH640" s="2029"/>
      <c r="AI640" s="2047">
        <f t="shared" ref="AI640" si="101">T640</f>
        <v>49405140</v>
      </c>
      <c r="AJ640" s="2076" cm="1">
        <f t="array" ref="AJ640">SUM(MID(0&amp;AI640,LARGE(INDEX(ISNUMBER(--MID(AI640,ROW($1:$127),1))*ROW($1:$127),),ROW($1:$127))+1,1)*10^ROW($1:$127)/10)</f>
        <v>49405140</v>
      </c>
      <c r="AK640" s="1953" t="str">
        <f>VLOOKUP($AJ640,'Item Master Data'!$A:$F,3,FALSE)</f>
        <v>Q.PEAK DUO BLK ML G10+</v>
      </c>
      <c r="AL640" s="1494">
        <f>VLOOKUP($AJ640,'Item Master Data'!$A:$F,6,FALSE)</f>
        <v>400</v>
      </c>
      <c r="AM640" s="1494">
        <f t="shared" ref="AM640" si="102">F640/AN640</f>
        <v>13</v>
      </c>
      <c r="AN640" s="1494">
        <f>VLOOKUP(AJ640,'Item Master Data'!$A:$G,7,FALSE)</f>
        <v>32</v>
      </c>
      <c r="AO640" s="1494">
        <f t="shared" ref="AO640" si="103">E640-AL640</f>
        <v>0</v>
      </c>
    </row>
    <row r="641" spans="1:41" s="1494" customFormat="1" ht="15" customHeight="1">
      <c r="A641" s="1550" t="s">
        <v>2309</v>
      </c>
      <c r="B641" s="1949" t="s">
        <v>3966</v>
      </c>
      <c r="C641" s="2029" t="s">
        <v>2236</v>
      </c>
      <c r="D641" s="2029" t="s">
        <v>2220</v>
      </c>
      <c r="E641" s="2029">
        <v>400</v>
      </c>
      <c r="F641" s="2031">
        <v>832</v>
      </c>
      <c r="G641" s="1833"/>
      <c r="H641" s="1831"/>
      <c r="I641" s="1837"/>
      <c r="J641" s="2104"/>
      <c r="K641" s="2104"/>
      <c r="L641" s="2105">
        <f t="shared" ref="L641" si="104">H641</f>
        <v>0</v>
      </c>
      <c r="M641" s="1832">
        <f t="shared" ref="M641" si="105">SUM(I641:L641)</f>
        <v>0</v>
      </c>
      <c r="N641" s="2021"/>
      <c r="O641" s="2030"/>
      <c r="P641" s="2030"/>
      <c r="Q641" s="2030"/>
      <c r="R641" s="2029" t="s">
        <v>304</v>
      </c>
      <c r="S641" s="2029">
        <v>60</v>
      </c>
      <c r="T641" s="2029">
        <v>49405140</v>
      </c>
      <c r="U641" s="2024">
        <v>0.47</v>
      </c>
      <c r="V641" s="2029"/>
      <c r="W641" s="2029" t="s">
        <v>1094</v>
      </c>
      <c r="X641" s="2029"/>
      <c r="Y641" s="1949" t="s">
        <v>1138</v>
      </c>
      <c r="Z641" s="2029" t="s">
        <v>2517</v>
      </c>
      <c r="AA641" s="2027" t="s">
        <v>1185</v>
      </c>
      <c r="AB641" s="2029">
        <v>85365</v>
      </c>
      <c r="AC641" s="2029" t="s">
        <v>1096</v>
      </c>
      <c r="AD641" s="1937" t="s">
        <v>3662</v>
      </c>
      <c r="AE641" s="2029"/>
      <c r="AF641" s="1951"/>
      <c r="AG641" s="1951" t="s">
        <v>1087</v>
      </c>
      <c r="AH641" s="1951" t="s">
        <v>1164</v>
      </c>
      <c r="AI641" s="2047">
        <f t="shared" ref="AI641" si="106">T641</f>
        <v>49405140</v>
      </c>
      <c r="AJ641" s="2076" cm="1">
        <f t="array" ref="AJ641">SUM(MID(0&amp;AI641,LARGE(INDEX(ISNUMBER(--MID(AI641,ROW($1:$127),1))*ROW($1:$127),),ROW($1:$127))+1,1)*10^ROW($1:$127)/10)</f>
        <v>49405140</v>
      </c>
      <c r="AK641" s="1953" t="str">
        <f>VLOOKUP($AJ641,'Item Master Data'!$A:$F,3,FALSE)</f>
        <v>Q.PEAK DUO BLK ML G10+</v>
      </c>
      <c r="AL641" s="1494">
        <f>VLOOKUP($AJ641,'Item Master Data'!$A:$F,6,FALSE)</f>
        <v>400</v>
      </c>
      <c r="AM641" s="1494">
        <f t="shared" ref="AM641" si="107">F641/AN641</f>
        <v>26</v>
      </c>
      <c r="AN641" s="1494">
        <f>VLOOKUP(AJ641,'Item Master Data'!$A:$G,7,FALSE)</f>
        <v>32</v>
      </c>
      <c r="AO641" s="1494">
        <f t="shared" ref="AO641" si="108">E641-AL641</f>
        <v>0</v>
      </c>
    </row>
    <row r="642" spans="1:41" s="1494" customFormat="1" ht="15" customHeight="1">
      <c r="A642" s="1550" t="s">
        <v>2309</v>
      </c>
      <c r="B642" s="1949" t="s">
        <v>3958</v>
      </c>
      <c r="C642" s="2029" t="s">
        <v>2236</v>
      </c>
      <c r="D642" s="2029" t="s">
        <v>2220</v>
      </c>
      <c r="E642" s="2029">
        <v>400</v>
      </c>
      <c r="F642" s="2031">
        <v>832</v>
      </c>
      <c r="G642" s="1833"/>
      <c r="H642" s="1831"/>
      <c r="I642" s="1837"/>
      <c r="J642" s="2104"/>
      <c r="K642" s="2104"/>
      <c r="L642" s="2105">
        <f t="shared" ref="L642:L648" si="109">H642</f>
        <v>0</v>
      </c>
      <c r="M642" s="1832">
        <f t="shared" ref="M642:M648" si="110">SUM(I642:L642)</f>
        <v>0</v>
      </c>
      <c r="N642" s="2021"/>
      <c r="O642" s="2030"/>
      <c r="P642" s="2030"/>
      <c r="Q642" s="2030"/>
      <c r="R642" s="2029" t="s">
        <v>304</v>
      </c>
      <c r="S642" s="2029">
        <v>60</v>
      </c>
      <c r="T642" s="2029">
        <v>49405140</v>
      </c>
      <c r="U642" s="2024">
        <v>0.47</v>
      </c>
      <c r="V642" s="2029"/>
      <c r="W642" s="2029" t="s">
        <v>1094</v>
      </c>
      <c r="X642" s="2029"/>
      <c r="Y642" s="1949" t="s">
        <v>1138</v>
      </c>
      <c r="Z642" s="2029" t="s">
        <v>1129</v>
      </c>
      <c r="AA642" s="2027" t="s">
        <v>1099</v>
      </c>
      <c r="AB642" s="2029">
        <v>91764</v>
      </c>
      <c r="AC642" s="2029" t="s">
        <v>1096</v>
      </c>
      <c r="AD642" s="1937" t="s">
        <v>3662</v>
      </c>
      <c r="AE642" s="2029"/>
      <c r="AF642" s="1951"/>
      <c r="AG642" s="1951" t="s">
        <v>1087</v>
      </c>
      <c r="AH642" s="1951" t="s">
        <v>1164</v>
      </c>
      <c r="AI642" s="2047">
        <f t="shared" ref="AI642:AI648" si="111">T642</f>
        <v>49405140</v>
      </c>
      <c r="AJ642" s="2076" cm="1">
        <f t="array" ref="AJ642">SUM(MID(0&amp;AI642,LARGE(INDEX(ISNUMBER(--MID(AI642,ROW($1:$127),1))*ROW($1:$127),),ROW($1:$127))+1,1)*10^ROW($1:$127)/10)</f>
        <v>49405140</v>
      </c>
      <c r="AK642" s="1953" t="str">
        <f>VLOOKUP($AJ642,'Item Master Data'!$A:$F,3,FALSE)</f>
        <v>Q.PEAK DUO BLK ML G10+</v>
      </c>
      <c r="AL642" s="1494">
        <f>VLOOKUP($AJ642,'Item Master Data'!$A:$F,6,FALSE)</f>
        <v>400</v>
      </c>
      <c r="AM642" s="1494">
        <f t="shared" ref="AM642:AM648" si="112">F642/AN642</f>
        <v>26</v>
      </c>
      <c r="AN642" s="1494">
        <f>VLOOKUP(AJ642,'Item Master Data'!$A:$G,7,FALSE)</f>
        <v>32</v>
      </c>
      <c r="AO642" s="1494">
        <f t="shared" ref="AO642:AO648" si="113">E642-AL642</f>
        <v>0</v>
      </c>
    </row>
    <row r="643" spans="1:41" s="1494" customFormat="1" ht="15" customHeight="1">
      <c r="A643" s="1550" t="s">
        <v>2309</v>
      </c>
      <c r="B643" s="1949" t="s">
        <v>3959</v>
      </c>
      <c r="C643" s="2029" t="s">
        <v>2236</v>
      </c>
      <c r="D643" s="2029" t="s">
        <v>2220</v>
      </c>
      <c r="E643" s="2029">
        <v>400</v>
      </c>
      <c r="F643" s="2031">
        <v>1248</v>
      </c>
      <c r="G643" s="1833"/>
      <c r="H643" s="1831"/>
      <c r="I643" s="1837"/>
      <c r="J643" s="2104"/>
      <c r="K643" s="2104"/>
      <c r="L643" s="2105">
        <f t="shared" si="109"/>
        <v>0</v>
      </c>
      <c r="M643" s="1832">
        <f t="shared" si="110"/>
        <v>0</v>
      </c>
      <c r="N643" s="2021"/>
      <c r="O643" s="2030"/>
      <c r="P643" s="2030"/>
      <c r="Q643" s="2030"/>
      <c r="R643" s="2029" t="s">
        <v>304</v>
      </c>
      <c r="S643" s="2029">
        <v>60</v>
      </c>
      <c r="T643" s="2029">
        <v>49405140</v>
      </c>
      <c r="U643" s="2024">
        <v>0.47</v>
      </c>
      <c r="V643" s="2029"/>
      <c r="W643" s="2029" t="s">
        <v>1094</v>
      </c>
      <c r="X643" s="2029"/>
      <c r="Y643" s="1949" t="s">
        <v>1138</v>
      </c>
      <c r="Z643" s="2029" t="s">
        <v>2513</v>
      </c>
      <c r="AA643" s="2027" t="s">
        <v>1149</v>
      </c>
      <c r="AB643" s="2029">
        <v>34741</v>
      </c>
      <c r="AC643" s="2029" t="s">
        <v>1096</v>
      </c>
      <c r="AD643" s="1937" t="s">
        <v>3662</v>
      </c>
      <c r="AE643" s="2029"/>
      <c r="AF643" s="1951"/>
      <c r="AG643" s="1951" t="s">
        <v>1087</v>
      </c>
      <c r="AH643" s="1951" t="s">
        <v>1225</v>
      </c>
      <c r="AI643" s="2047">
        <f t="shared" si="111"/>
        <v>49405140</v>
      </c>
      <c r="AJ643" s="2076" cm="1">
        <f t="array" ref="AJ643">SUM(MID(0&amp;AI643,LARGE(INDEX(ISNUMBER(--MID(AI643,ROW($1:$127),1))*ROW($1:$127),),ROW($1:$127))+1,1)*10^ROW($1:$127)/10)</f>
        <v>49405140</v>
      </c>
      <c r="AK643" s="1953" t="str">
        <f>VLOOKUP($AJ643,'Item Master Data'!$A:$F,3,FALSE)</f>
        <v>Q.PEAK DUO BLK ML G10+</v>
      </c>
      <c r="AL643" s="1494">
        <f>VLOOKUP($AJ643,'Item Master Data'!$A:$F,6,FALSE)</f>
        <v>400</v>
      </c>
      <c r="AM643" s="1494">
        <f t="shared" si="112"/>
        <v>39</v>
      </c>
      <c r="AN643" s="1494">
        <f>VLOOKUP(AJ643,'Item Master Data'!$A:$G,7,FALSE)</f>
        <v>32</v>
      </c>
      <c r="AO643" s="1494">
        <f t="shared" si="113"/>
        <v>0</v>
      </c>
    </row>
    <row r="644" spans="1:41" s="1494" customFormat="1" ht="15" customHeight="1">
      <c r="A644" s="1872" t="s">
        <v>2309</v>
      </c>
      <c r="B644" s="1949" t="s">
        <v>3960</v>
      </c>
      <c r="C644" s="2029" t="s">
        <v>2236</v>
      </c>
      <c r="D644" s="2029" t="s">
        <v>2220</v>
      </c>
      <c r="E644" s="2029">
        <v>400</v>
      </c>
      <c r="F644" s="2031">
        <v>640</v>
      </c>
      <c r="G644" s="1833"/>
      <c r="H644" s="1831"/>
      <c r="I644" s="1837"/>
      <c r="J644" s="2104"/>
      <c r="K644" s="2104"/>
      <c r="L644" s="2105">
        <f t="shared" si="109"/>
        <v>0</v>
      </c>
      <c r="M644" s="1832">
        <f t="shared" si="110"/>
        <v>0</v>
      </c>
      <c r="N644" s="2021"/>
      <c r="O644" s="2030"/>
      <c r="P644" s="2030"/>
      <c r="Q644" s="2030"/>
      <c r="R644" s="2029" t="s">
        <v>304</v>
      </c>
      <c r="S644" s="2029">
        <v>60</v>
      </c>
      <c r="T644" s="2029">
        <v>49405140</v>
      </c>
      <c r="U644" s="2024">
        <v>0.47</v>
      </c>
      <c r="V644" s="2029"/>
      <c r="W644" s="2029" t="s">
        <v>1094</v>
      </c>
      <c r="X644" s="2029"/>
      <c r="Y644" s="1949" t="s">
        <v>1138</v>
      </c>
      <c r="Z644" s="2029" t="s">
        <v>2514</v>
      </c>
      <c r="AA644" s="2027" t="s">
        <v>1126</v>
      </c>
      <c r="AB644" s="2029">
        <v>27560</v>
      </c>
      <c r="AC644" s="2029" t="s">
        <v>1096</v>
      </c>
      <c r="AD644" s="1937" t="s">
        <v>3662</v>
      </c>
      <c r="AE644" s="2029"/>
      <c r="AF644" s="1951"/>
      <c r="AG644" s="1951" t="s">
        <v>1087</v>
      </c>
      <c r="AH644" s="2029"/>
      <c r="AI644" s="2047">
        <f t="shared" si="111"/>
        <v>49405140</v>
      </c>
      <c r="AJ644" s="2076" cm="1">
        <f t="array" ref="AJ644">SUM(MID(0&amp;AI644,LARGE(INDEX(ISNUMBER(--MID(AI644,ROW($1:$127),1))*ROW($1:$127),),ROW($1:$127))+1,1)*10^ROW($1:$127)/10)</f>
        <v>49405140</v>
      </c>
      <c r="AK644" s="1953" t="str">
        <f>VLOOKUP($AJ644,'Item Master Data'!$A:$F,3,FALSE)</f>
        <v>Q.PEAK DUO BLK ML G10+</v>
      </c>
      <c r="AL644" s="1494">
        <f>VLOOKUP($AJ644,'Item Master Data'!$A:$F,6,FALSE)</f>
        <v>400</v>
      </c>
      <c r="AM644" s="1494">
        <f t="shared" si="112"/>
        <v>20</v>
      </c>
      <c r="AN644" s="1494">
        <f>VLOOKUP(AJ644,'Item Master Data'!$A:$G,7,FALSE)</f>
        <v>32</v>
      </c>
      <c r="AO644" s="1494">
        <f t="shared" si="113"/>
        <v>0</v>
      </c>
    </row>
    <row r="645" spans="1:41" s="1494" customFormat="1" ht="15" customHeight="1">
      <c r="A645" s="1872" t="s">
        <v>2309</v>
      </c>
      <c r="B645" s="1949" t="s">
        <v>3961</v>
      </c>
      <c r="C645" s="2029" t="s">
        <v>2236</v>
      </c>
      <c r="D645" s="2029" t="s">
        <v>2220</v>
      </c>
      <c r="E645" s="2029">
        <v>400</v>
      </c>
      <c r="F645" s="2031">
        <v>832</v>
      </c>
      <c r="G645" s="1833"/>
      <c r="H645" s="1831"/>
      <c r="I645" s="1837"/>
      <c r="J645" s="2104"/>
      <c r="K645" s="2104"/>
      <c r="L645" s="2105">
        <f t="shared" si="109"/>
        <v>0</v>
      </c>
      <c r="M645" s="1832">
        <f t="shared" si="110"/>
        <v>0</v>
      </c>
      <c r="N645" s="2021"/>
      <c r="O645" s="2030"/>
      <c r="P645" s="2030"/>
      <c r="Q645" s="2030"/>
      <c r="R645" s="2029" t="s">
        <v>304</v>
      </c>
      <c r="S645" s="2029">
        <v>60</v>
      </c>
      <c r="T645" s="2029">
        <v>49405140</v>
      </c>
      <c r="U645" s="2024">
        <v>0.47</v>
      </c>
      <c r="V645" s="2029"/>
      <c r="W645" s="2029" t="s">
        <v>1094</v>
      </c>
      <c r="X645" s="2029"/>
      <c r="Y645" s="1949" t="s">
        <v>1138</v>
      </c>
      <c r="Z645" s="2029" t="s">
        <v>2252</v>
      </c>
      <c r="AA645" s="2027" t="s">
        <v>1095</v>
      </c>
      <c r="AB645" s="2029">
        <v>78219</v>
      </c>
      <c r="AC645" s="2029" t="s">
        <v>1096</v>
      </c>
      <c r="AD645" s="1937" t="s">
        <v>3662</v>
      </c>
      <c r="AE645" s="2029"/>
      <c r="AF645" s="1951"/>
      <c r="AG645" s="1951" t="s">
        <v>1087</v>
      </c>
      <c r="AH645" s="2029"/>
      <c r="AI645" s="2047">
        <f t="shared" si="111"/>
        <v>49405140</v>
      </c>
      <c r="AJ645" s="2076" cm="1">
        <f t="array" ref="AJ645">SUM(MID(0&amp;AI645,LARGE(INDEX(ISNUMBER(--MID(AI645,ROW($1:$127),1))*ROW($1:$127),),ROW($1:$127))+1,1)*10^ROW($1:$127)/10)</f>
        <v>49405140</v>
      </c>
      <c r="AK645" s="1953" t="str">
        <f>VLOOKUP($AJ645,'Item Master Data'!$A:$F,3,FALSE)</f>
        <v>Q.PEAK DUO BLK ML G10+</v>
      </c>
      <c r="AL645" s="1494">
        <f>VLOOKUP($AJ645,'Item Master Data'!$A:$F,6,FALSE)</f>
        <v>400</v>
      </c>
      <c r="AM645" s="1494">
        <f t="shared" si="112"/>
        <v>26</v>
      </c>
      <c r="AN645" s="1494">
        <f>VLOOKUP(AJ645,'Item Master Data'!$A:$G,7,FALSE)</f>
        <v>32</v>
      </c>
      <c r="AO645" s="1494">
        <f t="shared" si="113"/>
        <v>0</v>
      </c>
    </row>
    <row r="646" spans="1:41" s="1494" customFormat="1" ht="15" customHeight="1">
      <c r="A646" s="1872" t="s">
        <v>2309</v>
      </c>
      <c r="B646" s="1949" t="s">
        <v>3962</v>
      </c>
      <c r="C646" s="2029" t="s">
        <v>2236</v>
      </c>
      <c r="D646" s="2029" t="s">
        <v>2220</v>
      </c>
      <c r="E646" s="2029">
        <v>400</v>
      </c>
      <c r="F646" s="2031">
        <v>832</v>
      </c>
      <c r="G646" s="1833"/>
      <c r="H646" s="1831"/>
      <c r="I646" s="1837"/>
      <c r="J646" s="2104"/>
      <c r="K646" s="2104"/>
      <c r="L646" s="2105">
        <f t="shared" si="109"/>
        <v>0</v>
      </c>
      <c r="M646" s="1832">
        <f t="shared" si="110"/>
        <v>0</v>
      </c>
      <c r="N646" s="2021"/>
      <c r="O646" s="2030"/>
      <c r="P646" s="2030"/>
      <c r="Q646" s="2030"/>
      <c r="R646" s="2029" t="s">
        <v>304</v>
      </c>
      <c r="S646" s="2029">
        <v>60</v>
      </c>
      <c r="T646" s="2029">
        <v>49405140</v>
      </c>
      <c r="U646" s="2024">
        <v>0.47</v>
      </c>
      <c r="V646" s="2029"/>
      <c r="W646" s="2029" t="s">
        <v>1094</v>
      </c>
      <c r="X646" s="2029"/>
      <c r="Y646" s="1949" t="s">
        <v>1138</v>
      </c>
      <c r="Z646" s="2029" t="s">
        <v>2212</v>
      </c>
      <c r="AA646" s="2027" t="s">
        <v>1099</v>
      </c>
      <c r="AB646" s="2029">
        <v>95206</v>
      </c>
      <c r="AC646" s="2029" t="s">
        <v>1096</v>
      </c>
      <c r="AD646" s="1937" t="s">
        <v>3662</v>
      </c>
      <c r="AE646" s="2029"/>
      <c r="AF646" s="1951"/>
      <c r="AG646" s="1951" t="s">
        <v>1087</v>
      </c>
      <c r="AH646" s="2029" t="s">
        <v>2469</v>
      </c>
      <c r="AI646" s="2047">
        <f t="shared" si="111"/>
        <v>49405140</v>
      </c>
      <c r="AJ646" s="2076" cm="1">
        <f t="array" ref="AJ646">SUM(MID(0&amp;AI646,LARGE(INDEX(ISNUMBER(--MID(AI646,ROW($1:$127),1))*ROW($1:$127),),ROW($1:$127))+1,1)*10^ROW($1:$127)/10)</f>
        <v>49405140</v>
      </c>
      <c r="AK646" s="1953" t="str">
        <f>VLOOKUP($AJ646,'Item Master Data'!$A:$F,3,FALSE)</f>
        <v>Q.PEAK DUO BLK ML G10+</v>
      </c>
      <c r="AL646" s="1494">
        <f>VLOOKUP($AJ646,'Item Master Data'!$A:$F,6,FALSE)</f>
        <v>400</v>
      </c>
      <c r="AM646" s="1494">
        <f t="shared" si="112"/>
        <v>26</v>
      </c>
      <c r="AN646" s="1494">
        <f>VLOOKUP(AJ646,'Item Master Data'!$A:$G,7,FALSE)</f>
        <v>32</v>
      </c>
      <c r="AO646" s="1494">
        <f t="shared" si="113"/>
        <v>0</v>
      </c>
    </row>
    <row r="647" spans="1:41" s="1494" customFormat="1" ht="15" customHeight="1">
      <c r="A647" s="1550" t="s">
        <v>2309</v>
      </c>
      <c r="B647" s="1949" t="s">
        <v>3963</v>
      </c>
      <c r="C647" s="2029" t="s">
        <v>2236</v>
      </c>
      <c r="D647" s="2029" t="s">
        <v>2220</v>
      </c>
      <c r="E647" s="2029">
        <v>400</v>
      </c>
      <c r="F647" s="2031">
        <v>800</v>
      </c>
      <c r="G647" s="1833"/>
      <c r="H647" s="1831"/>
      <c r="I647" s="1837"/>
      <c r="J647" s="2104"/>
      <c r="K647" s="2104"/>
      <c r="L647" s="2105">
        <f t="shared" si="109"/>
        <v>0</v>
      </c>
      <c r="M647" s="1832">
        <f t="shared" si="110"/>
        <v>0</v>
      </c>
      <c r="N647" s="2021"/>
      <c r="O647" s="2030"/>
      <c r="P647" s="2030"/>
      <c r="Q647" s="2030"/>
      <c r="R647" s="2029" t="s">
        <v>304</v>
      </c>
      <c r="S647" s="2029">
        <v>60</v>
      </c>
      <c r="T647" s="2029">
        <v>49405140</v>
      </c>
      <c r="U647" s="2024">
        <v>0.47</v>
      </c>
      <c r="V647" s="2029"/>
      <c r="W647" s="2029" t="s">
        <v>1094</v>
      </c>
      <c r="X647" s="2029"/>
      <c r="Y647" s="1949" t="s">
        <v>1138</v>
      </c>
      <c r="Z647" s="2029" t="s">
        <v>3989</v>
      </c>
      <c r="AA647" s="2027" t="s">
        <v>1149</v>
      </c>
      <c r="AB647" s="2029">
        <v>33762</v>
      </c>
      <c r="AC647" s="2029" t="s">
        <v>1096</v>
      </c>
      <c r="AD647" s="1937" t="s">
        <v>3662</v>
      </c>
      <c r="AE647" s="2029"/>
      <c r="AF647" s="1951"/>
      <c r="AG647" s="1951" t="s">
        <v>1087</v>
      </c>
      <c r="AH647" s="1951" t="s">
        <v>2522</v>
      </c>
      <c r="AI647" s="2047">
        <f t="shared" si="111"/>
        <v>49405140</v>
      </c>
      <c r="AJ647" s="2076" cm="1">
        <f t="array" ref="AJ647">SUM(MID(0&amp;AI647,LARGE(INDEX(ISNUMBER(--MID(AI647,ROW($1:$127),1))*ROW($1:$127),),ROW($1:$127))+1,1)*10^ROW($1:$127)/10)</f>
        <v>49405140</v>
      </c>
      <c r="AK647" s="1953" t="str">
        <f>VLOOKUP($AJ647,'Item Master Data'!$A:$F,3,FALSE)</f>
        <v>Q.PEAK DUO BLK ML G10+</v>
      </c>
      <c r="AL647" s="1494">
        <f>VLOOKUP($AJ647,'Item Master Data'!$A:$F,6,FALSE)</f>
        <v>400</v>
      </c>
      <c r="AM647" s="1494">
        <f t="shared" si="112"/>
        <v>25</v>
      </c>
      <c r="AN647" s="1494">
        <f>VLOOKUP(AJ647,'Item Master Data'!$A:$G,7,FALSE)</f>
        <v>32</v>
      </c>
      <c r="AO647" s="1494">
        <f t="shared" si="113"/>
        <v>0</v>
      </c>
    </row>
    <row r="648" spans="1:41" s="1494" customFormat="1" ht="15" customHeight="1">
      <c r="A648" s="1550" t="s">
        <v>2309</v>
      </c>
      <c r="B648" s="1949" t="s">
        <v>3964</v>
      </c>
      <c r="C648" s="2029" t="s">
        <v>2236</v>
      </c>
      <c r="D648" s="2029" t="s">
        <v>2220</v>
      </c>
      <c r="E648" s="2029">
        <v>400</v>
      </c>
      <c r="F648" s="2031">
        <v>1408</v>
      </c>
      <c r="G648" s="1833"/>
      <c r="H648" s="1831"/>
      <c r="I648" s="1837"/>
      <c r="J648" s="2104"/>
      <c r="K648" s="2104"/>
      <c r="L648" s="2105">
        <f t="shared" si="109"/>
        <v>0</v>
      </c>
      <c r="M648" s="1832">
        <f t="shared" si="110"/>
        <v>0</v>
      </c>
      <c r="N648" s="2021"/>
      <c r="O648" s="2030"/>
      <c r="P648" s="2030"/>
      <c r="Q648" s="2030"/>
      <c r="R648" s="2029" t="s">
        <v>304</v>
      </c>
      <c r="S648" s="2029">
        <v>60</v>
      </c>
      <c r="T648" s="2029">
        <v>49405140</v>
      </c>
      <c r="U648" s="2024">
        <v>0.47</v>
      </c>
      <c r="V648" s="2029"/>
      <c r="W648" s="2029" t="s">
        <v>1094</v>
      </c>
      <c r="X648" s="2029"/>
      <c r="Y648" s="1949" t="s">
        <v>1138</v>
      </c>
      <c r="Z648" s="2029" t="s">
        <v>2515</v>
      </c>
      <c r="AA648" s="2027" t="s">
        <v>1185</v>
      </c>
      <c r="AB648" s="2029">
        <v>85714</v>
      </c>
      <c r="AC648" s="2029" t="s">
        <v>1096</v>
      </c>
      <c r="AD648" s="1937" t="s">
        <v>3662</v>
      </c>
      <c r="AE648" s="2029"/>
      <c r="AF648" s="1951"/>
      <c r="AG648" s="1951" t="s">
        <v>1087</v>
      </c>
      <c r="AH648" s="1951" t="s">
        <v>2522</v>
      </c>
      <c r="AI648" s="2047">
        <f t="shared" si="111"/>
        <v>49405140</v>
      </c>
      <c r="AJ648" s="2076" cm="1">
        <f t="array" ref="AJ648">SUM(MID(0&amp;AI648,LARGE(INDEX(ISNUMBER(--MID(AI648,ROW($1:$127),1))*ROW($1:$127),),ROW($1:$127))+1,1)*10^ROW($1:$127)/10)</f>
        <v>49405140</v>
      </c>
      <c r="AK648" s="1953" t="str">
        <f>VLOOKUP($AJ648,'Item Master Data'!$A:$F,3,FALSE)</f>
        <v>Q.PEAK DUO BLK ML G10+</v>
      </c>
      <c r="AL648" s="1494">
        <f>VLOOKUP($AJ648,'Item Master Data'!$A:$F,6,FALSE)</f>
        <v>400</v>
      </c>
      <c r="AM648" s="1494">
        <f t="shared" si="112"/>
        <v>44</v>
      </c>
      <c r="AN648" s="1494">
        <f>VLOOKUP(AJ648,'Item Master Data'!$A:$G,7,FALSE)</f>
        <v>32</v>
      </c>
      <c r="AO648" s="1494">
        <f t="shared" si="113"/>
        <v>0</v>
      </c>
    </row>
    <row r="649" spans="1:41" s="1494" customFormat="1" ht="15" customHeight="1">
      <c r="A649" s="1550" t="s">
        <v>2309</v>
      </c>
      <c r="B649" s="1949" t="s">
        <v>3955</v>
      </c>
      <c r="C649" s="2029" t="s">
        <v>2236</v>
      </c>
      <c r="D649" s="2029" t="s">
        <v>2220</v>
      </c>
      <c r="E649" s="2029">
        <v>400</v>
      </c>
      <c r="F649" s="2031">
        <v>1280</v>
      </c>
      <c r="G649" s="1833"/>
      <c r="H649" s="1831"/>
      <c r="I649" s="1837"/>
      <c r="J649" s="2104"/>
      <c r="K649" s="2104"/>
      <c r="L649" s="2105">
        <f>H649</f>
        <v>0</v>
      </c>
      <c r="M649" s="1832">
        <f t="shared" ref="M649" si="114">SUM(I649:L649)</f>
        <v>0</v>
      </c>
      <c r="N649" s="2021"/>
      <c r="O649" s="2030"/>
      <c r="P649" s="2030"/>
      <c r="Q649" s="2030"/>
      <c r="R649" s="2029" t="s">
        <v>304</v>
      </c>
      <c r="S649" s="2029">
        <v>60</v>
      </c>
      <c r="T649" s="2029">
        <v>49405140</v>
      </c>
      <c r="U649" s="2024">
        <v>0.47</v>
      </c>
      <c r="V649" s="2029"/>
      <c r="W649" s="2029" t="s">
        <v>1094</v>
      </c>
      <c r="X649" s="2029"/>
      <c r="Y649" s="1949" t="s">
        <v>1138</v>
      </c>
      <c r="Z649" s="2029" t="s">
        <v>1187</v>
      </c>
      <c r="AA649" s="2027" t="s">
        <v>1095</v>
      </c>
      <c r="AB649" s="2029">
        <v>77041</v>
      </c>
      <c r="AC649" s="2029" t="s">
        <v>1096</v>
      </c>
      <c r="AD649" s="1937" t="s">
        <v>3662</v>
      </c>
      <c r="AE649" s="2029"/>
      <c r="AF649" s="1951"/>
      <c r="AG649" s="1951" t="s">
        <v>1087</v>
      </c>
      <c r="AH649" s="1951" t="s">
        <v>2522</v>
      </c>
      <c r="AI649" s="2047">
        <f t="shared" ref="AI649" si="115">T649</f>
        <v>49405140</v>
      </c>
      <c r="AJ649" s="2076" cm="1">
        <f t="array" ref="AJ649">SUM(MID(0&amp;AI649,LARGE(INDEX(ISNUMBER(--MID(AI649,ROW($1:$127),1))*ROW($1:$127),),ROW($1:$127))+1,1)*10^ROW($1:$127)/10)</f>
        <v>49405140</v>
      </c>
      <c r="AK649" s="1953" t="str">
        <f>VLOOKUP($AJ649,'Item Master Data'!$A:$F,3,FALSE)</f>
        <v>Q.PEAK DUO BLK ML G10+</v>
      </c>
      <c r="AL649" s="1494">
        <f>VLOOKUP($AJ649,'Item Master Data'!$A:$F,6,FALSE)</f>
        <v>400</v>
      </c>
      <c r="AM649" s="1494">
        <f t="shared" ref="AM649" si="116">F649/AN649</f>
        <v>40</v>
      </c>
      <c r="AN649" s="1494">
        <f>VLOOKUP(AJ649,'Item Master Data'!$A:$G,7,FALSE)</f>
        <v>32</v>
      </c>
      <c r="AO649" s="1494">
        <f t="shared" ref="AO649" si="117">E649-AL649</f>
        <v>0</v>
      </c>
    </row>
    <row r="650" spans="1:41" s="1494" customFormat="1" ht="15" customHeight="1">
      <c r="A650" s="1872" t="s">
        <v>2309</v>
      </c>
      <c r="B650" s="1949" t="s">
        <v>3947</v>
      </c>
      <c r="C650" s="2029" t="s">
        <v>2236</v>
      </c>
      <c r="D650" s="2029" t="s">
        <v>2220</v>
      </c>
      <c r="E650" s="2029">
        <v>400</v>
      </c>
      <c r="F650" s="2031">
        <v>832</v>
      </c>
      <c r="G650" s="1833"/>
      <c r="H650" s="1831"/>
      <c r="I650" s="1837"/>
      <c r="J650" s="2104"/>
      <c r="K650" s="2104"/>
      <c r="L650" s="2105">
        <f t="shared" ref="L650:L656" si="118">H650</f>
        <v>0</v>
      </c>
      <c r="M650" s="1832">
        <f t="shared" ref="M650:M656" si="119">SUM(I650:L650)</f>
        <v>0</v>
      </c>
      <c r="N650" s="2021"/>
      <c r="O650" s="2030"/>
      <c r="P650" s="2030"/>
      <c r="Q650" s="2030"/>
      <c r="R650" s="2029" t="s">
        <v>304</v>
      </c>
      <c r="S650" s="2029">
        <v>60</v>
      </c>
      <c r="T650" s="2029">
        <v>49405140</v>
      </c>
      <c r="U650" s="2024">
        <v>0.47</v>
      </c>
      <c r="V650" s="2029"/>
      <c r="W650" s="2029" t="s">
        <v>1094</v>
      </c>
      <c r="X650" s="2029"/>
      <c r="Y650" s="1949" t="s">
        <v>1138</v>
      </c>
      <c r="Z650" s="2029" t="s">
        <v>2225</v>
      </c>
      <c r="AA650" s="2027" t="s">
        <v>1163</v>
      </c>
      <c r="AB650" s="2029">
        <v>87107</v>
      </c>
      <c r="AC650" s="2029" t="s">
        <v>1096</v>
      </c>
      <c r="AD650" s="1937" t="s">
        <v>3662</v>
      </c>
      <c r="AE650" s="2029"/>
      <c r="AF650" s="1951"/>
      <c r="AG650" s="1951" t="s">
        <v>1087</v>
      </c>
      <c r="AH650" s="2029"/>
      <c r="AI650" s="2047">
        <f t="shared" ref="AI650:AI656" si="120">T650</f>
        <v>49405140</v>
      </c>
      <c r="AJ650" s="2076" cm="1">
        <f t="array" ref="AJ650">SUM(MID(0&amp;AI650,LARGE(INDEX(ISNUMBER(--MID(AI650,ROW($1:$127),1))*ROW($1:$127),),ROW($1:$127))+1,1)*10^ROW($1:$127)/10)</f>
        <v>49405140</v>
      </c>
      <c r="AK650" s="1953" t="str">
        <f>VLOOKUP($AJ650,'Item Master Data'!$A:$F,3,FALSE)</f>
        <v>Q.PEAK DUO BLK ML G10+</v>
      </c>
      <c r="AL650" s="1494">
        <f>VLOOKUP($AJ650,'Item Master Data'!$A:$F,6,FALSE)</f>
        <v>400</v>
      </c>
      <c r="AM650" s="1494">
        <f t="shared" ref="AM650:AM656" si="121">F650/AN650</f>
        <v>26</v>
      </c>
      <c r="AN650" s="1494">
        <f>VLOOKUP(AJ650,'Item Master Data'!$A:$G,7,FALSE)</f>
        <v>32</v>
      </c>
      <c r="AO650" s="1494">
        <f t="shared" ref="AO650:AO656" si="122">E650-AL650</f>
        <v>0</v>
      </c>
    </row>
    <row r="651" spans="1:41" s="1494" customFormat="1" ht="15" customHeight="1">
      <c r="A651" s="1872" t="s">
        <v>2309</v>
      </c>
      <c r="B651" s="1949" t="s">
        <v>3948</v>
      </c>
      <c r="C651" s="2029" t="s">
        <v>2236</v>
      </c>
      <c r="D651" s="2029" t="s">
        <v>2220</v>
      </c>
      <c r="E651" s="2029">
        <v>400</v>
      </c>
      <c r="F651" s="2031">
        <v>832</v>
      </c>
      <c r="G651" s="1833"/>
      <c r="H651" s="1831"/>
      <c r="I651" s="1837"/>
      <c r="J651" s="2104"/>
      <c r="K651" s="2104"/>
      <c r="L651" s="2105">
        <f t="shared" si="118"/>
        <v>0</v>
      </c>
      <c r="M651" s="1832">
        <f t="shared" si="119"/>
        <v>0</v>
      </c>
      <c r="N651" s="2021"/>
      <c r="O651" s="2030"/>
      <c r="P651" s="2030"/>
      <c r="Q651" s="2030"/>
      <c r="R651" s="2029" t="s">
        <v>304</v>
      </c>
      <c r="S651" s="2029">
        <v>60</v>
      </c>
      <c r="T651" s="2029">
        <v>49405140</v>
      </c>
      <c r="U651" s="2024">
        <v>0.47</v>
      </c>
      <c r="V651" s="2029"/>
      <c r="W651" s="2029" t="s">
        <v>1094</v>
      </c>
      <c r="X651" s="2029"/>
      <c r="Y651" s="1949" t="s">
        <v>1138</v>
      </c>
      <c r="Z651" s="2029" t="s">
        <v>3984</v>
      </c>
      <c r="AA651" s="2027" t="s">
        <v>1097</v>
      </c>
      <c r="AB651" s="2029">
        <v>30360</v>
      </c>
      <c r="AC651" s="2029" t="s">
        <v>1096</v>
      </c>
      <c r="AD651" s="1937" t="s">
        <v>3662</v>
      </c>
      <c r="AE651" s="2029"/>
      <c r="AF651" s="1951"/>
      <c r="AG651" s="1951" t="s">
        <v>1087</v>
      </c>
      <c r="AH651" s="2029"/>
      <c r="AI651" s="2047">
        <f t="shared" si="120"/>
        <v>49405140</v>
      </c>
      <c r="AJ651" s="2076" cm="1">
        <f t="array" ref="AJ651">SUM(MID(0&amp;AI651,LARGE(INDEX(ISNUMBER(--MID(AI651,ROW($1:$127),1))*ROW($1:$127),),ROW($1:$127))+1,1)*10^ROW($1:$127)/10)</f>
        <v>49405140</v>
      </c>
      <c r="AK651" s="1953" t="str">
        <f>VLOOKUP($AJ651,'Item Master Data'!$A:$F,3,FALSE)</f>
        <v>Q.PEAK DUO BLK ML G10+</v>
      </c>
      <c r="AL651" s="1494">
        <f>VLOOKUP($AJ651,'Item Master Data'!$A:$F,6,FALSE)</f>
        <v>400</v>
      </c>
      <c r="AM651" s="1494">
        <f t="shared" si="121"/>
        <v>26</v>
      </c>
      <c r="AN651" s="1494">
        <f>VLOOKUP(AJ651,'Item Master Data'!$A:$G,7,FALSE)</f>
        <v>32</v>
      </c>
      <c r="AO651" s="1494">
        <f t="shared" si="122"/>
        <v>0</v>
      </c>
    </row>
    <row r="652" spans="1:41" s="1494" customFormat="1" ht="15" customHeight="1">
      <c r="A652" s="1872" t="s">
        <v>2309</v>
      </c>
      <c r="B652" s="1949" t="s">
        <v>3949</v>
      </c>
      <c r="C652" s="2029" t="s">
        <v>2236</v>
      </c>
      <c r="D652" s="2029" t="s">
        <v>2220</v>
      </c>
      <c r="E652" s="2029">
        <v>400</v>
      </c>
      <c r="F652" s="2031">
        <v>832</v>
      </c>
      <c r="G652" s="1833"/>
      <c r="H652" s="1831"/>
      <c r="I652" s="1837"/>
      <c r="J652" s="2104"/>
      <c r="K652" s="2104"/>
      <c r="L652" s="2105">
        <f t="shared" si="118"/>
        <v>0</v>
      </c>
      <c r="M652" s="1832">
        <f t="shared" si="119"/>
        <v>0</v>
      </c>
      <c r="N652" s="2021"/>
      <c r="O652" s="2030"/>
      <c r="P652" s="2030"/>
      <c r="Q652" s="2030"/>
      <c r="R652" s="2029" t="s">
        <v>304</v>
      </c>
      <c r="S652" s="2029">
        <v>60</v>
      </c>
      <c r="T652" s="2029">
        <v>49405140</v>
      </c>
      <c r="U652" s="2024">
        <v>0.47</v>
      </c>
      <c r="V652" s="2029"/>
      <c r="W652" s="2029" t="s">
        <v>1094</v>
      </c>
      <c r="X652" s="2029"/>
      <c r="Y652" s="1949" t="s">
        <v>1138</v>
      </c>
      <c r="Z652" s="2029" t="s">
        <v>3991</v>
      </c>
      <c r="AA652" s="2027" t="s">
        <v>1095</v>
      </c>
      <c r="AB652" s="2029">
        <v>78610</v>
      </c>
      <c r="AC652" s="2029" t="s">
        <v>1096</v>
      </c>
      <c r="AD652" s="1937" t="s">
        <v>3662</v>
      </c>
      <c r="AE652" s="2029"/>
      <c r="AF652" s="1951"/>
      <c r="AG652" s="1951" t="s">
        <v>1087</v>
      </c>
      <c r="AH652" s="1951"/>
      <c r="AI652" s="2047">
        <f t="shared" si="120"/>
        <v>49405140</v>
      </c>
      <c r="AJ652" s="2076" cm="1">
        <f t="array" ref="AJ652">SUM(MID(0&amp;AI652,LARGE(INDEX(ISNUMBER(--MID(AI652,ROW($1:$127),1))*ROW($1:$127),),ROW($1:$127))+1,1)*10^ROW($1:$127)/10)</f>
        <v>49405140</v>
      </c>
      <c r="AK652" s="1953" t="str">
        <f>VLOOKUP($AJ652,'Item Master Data'!$A:$F,3,FALSE)</f>
        <v>Q.PEAK DUO BLK ML G10+</v>
      </c>
      <c r="AL652" s="1494">
        <f>VLOOKUP($AJ652,'Item Master Data'!$A:$F,6,FALSE)</f>
        <v>400</v>
      </c>
      <c r="AM652" s="1494">
        <f t="shared" si="121"/>
        <v>26</v>
      </c>
      <c r="AN652" s="1494">
        <f>VLOOKUP(AJ652,'Item Master Data'!$A:$G,7,FALSE)</f>
        <v>32</v>
      </c>
      <c r="AO652" s="1494">
        <f t="shared" si="122"/>
        <v>0</v>
      </c>
    </row>
    <row r="653" spans="1:41" s="1494" customFormat="1" ht="15" customHeight="1">
      <c r="A653" s="1550" t="s">
        <v>2309</v>
      </c>
      <c r="B653" s="1949" t="s">
        <v>3950</v>
      </c>
      <c r="C653" s="2029" t="s">
        <v>2236</v>
      </c>
      <c r="D653" s="2029" t="s">
        <v>2220</v>
      </c>
      <c r="E653" s="2029">
        <v>400</v>
      </c>
      <c r="F653" s="2031">
        <v>640</v>
      </c>
      <c r="G653" s="1833"/>
      <c r="H653" s="1831"/>
      <c r="I653" s="1837"/>
      <c r="J653" s="2104"/>
      <c r="K653" s="2104"/>
      <c r="L653" s="2105">
        <f t="shared" si="118"/>
        <v>0</v>
      </c>
      <c r="M653" s="1832">
        <f t="shared" si="119"/>
        <v>0</v>
      </c>
      <c r="N653" s="2021"/>
      <c r="O653" s="2030"/>
      <c r="P653" s="2030"/>
      <c r="Q653" s="2030"/>
      <c r="R653" s="2029" t="s">
        <v>304</v>
      </c>
      <c r="S653" s="2029">
        <v>60</v>
      </c>
      <c r="T653" s="2029">
        <v>49405140</v>
      </c>
      <c r="U653" s="2024">
        <v>0.47</v>
      </c>
      <c r="V653" s="2029"/>
      <c r="W653" s="2029" t="s">
        <v>1094</v>
      </c>
      <c r="X653" s="2029"/>
      <c r="Y653" s="1949" t="s">
        <v>1138</v>
      </c>
      <c r="Z653" s="2029" t="s">
        <v>3990</v>
      </c>
      <c r="AA653" s="2027" t="s">
        <v>1168</v>
      </c>
      <c r="AB653" s="2029">
        <v>29420</v>
      </c>
      <c r="AC653" s="2029" t="s">
        <v>1096</v>
      </c>
      <c r="AD653" s="1937" t="s">
        <v>3662</v>
      </c>
      <c r="AE653" s="2029"/>
      <c r="AF653" s="1951"/>
      <c r="AG653" s="1951" t="s">
        <v>1087</v>
      </c>
      <c r="AH653" s="1951"/>
      <c r="AI653" s="2047">
        <f t="shared" si="120"/>
        <v>49405140</v>
      </c>
      <c r="AJ653" s="2076" cm="1">
        <f t="array" ref="AJ653">SUM(MID(0&amp;AI653,LARGE(INDEX(ISNUMBER(--MID(AI653,ROW($1:$127),1))*ROW($1:$127),),ROW($1:$127))+1,1)*10^ROW($1:$127)/10)</f>
        <v>49405140</v>
      </c>
      <c r="AK653" s="1953" t="str">
        <f>VLOOKUP($AJ653,'Item Master Data'!$A:$F,3,FALSE)</f>
        <v>Q.PEAK DUO BLK ML G10+</v>
      </c>
      <c r="AL653" s="1494">
        <f>VLOOKUP($AJ653,'Item Master Data'!$A:$F,6,FALSE)</f>
        <v>400</v>
      </c>
      <c r="AM653" s="1494">
        <f t="shared" si="121"/>
        <v>20</v>
      </c>
      <c r="AN653" s="1494">
        <f>VLOOKUP(AJ653,'Item Master Data'!$A:$G,7,FALSE)</f>
        <v>32</v>
      </c>
      <c r="AO653" s="1494">
        <f t="shared" si="122"/>
        <v>0</v>
      </c>
    </row>
    <row r="654" spans="1:41" s="1494" customFormat="1" ht="15" customHeight="1">
      <c r="A654" s="1550" t="s">
        <v>2309</v>
      </c>
      <c r="B654" s="1949" t="s">
        <v>3951</v>
      </c>
      <c r="C654" s="2029" t="s">
        <v>2236</v>
      </c>
      <c r="D654" s="2029" t="s">
        <v>2220</v>
      </c>
      <c r="E654" s="2029">
        <v>400</v>
      </c>
      <c r="F654" s="2031">
        <v>1664</v>
      </c>
      <c r="G654" s="1833"/>
      <c r="H654" s="1831"/>
      <c r="I654" s="1837"/>
      <c r="J654" s="2104"/>
      <c r="K654" s="2104"/>
      <c r="L654" s="2105">
        <f t="shared" si="118"/>
        <v>0</v>
      </c>
      <c r="M654" s="1832">
        <f t="shared" si="119"/>
        <v>0</v>
      </c>
      <c r="N654" s="2021"/>
      <c r="O654" s="2030"/>
      <c r="P654" s="2030"/>
      <c r="Q654" s="2030"/>
      <c r="R654" s="2029" t="s">
        <v>304</v>
      </c>
      <c r="S654" s="2029">
        <v>60</v>
      </c>
      <c r="T654" s="2029">
        <v>49405140</v>
      </c>
      <c r="U654" s="2024">
        <v>0.47</v>
      </c>
      <c r="V654" s="2029"/>
      <c r="W654" s="2029" t="s">
        <v>1094</v>
      </c>
      <c r="X654" s="2029"/>
      <c r="Y654" s="1949" t="s">
        <v>1138</v>
      </c>
      <c r="Z654" s="2029" t="s">
        <v>3863</v>
      </c>
      <c r="AA654" s="2027" t="s">
        <v>1126</v>
      </c>
      <c r="AB654" s="2029">
        <v>28216</v>
      </c>
      <c r="AC654" s="2029" t="s">
        <v>1096</v>
      </c>
      <c r="AD654" s="1937" t="s">
        <v>3662</v>
      </c>
      <c r="AE654" s="2029"/>
      <c r="AF654" s="1951"/>
      <c r="AG654" s="1951" t="s">
        <v>1087</v>
      </c>
      <c r="AH654" s="1951"/>
      <c r="AI654" s="2047">
        <f t="shared" si="120"/>
        <v>49405140</v>
      </c>
      <c r="AJ654" s="2076" cm="1">
        <f t="array" ref="AJ654">SUM(MID(0&amp;AI654,LARGE(INDEX(ISNUMBER(--MID(AI654,ROW($1:$127),1))*ROW($1:$127),),ROW($1:$127))+1,1)*10^ROW($1:$127)/10)</f>
        <v>49405140</v>
      </c>
      <c r="AK654" s="1953" t="str">
        <f>VLOOKUP($AJ654,'Item Master Data'!$A:$F,3,FALSE)</f>
        <v>Q.PEAK DUO BLK ML G10+</v>
      </c>
      <c r="AL654" s="1494">
        <f>VLOOKUP($AJ654,'Item Master Data'!$A:$F,6,FALSE)</f>
        <v>400</v>
      </c>
      <c r="AM654" s="1494">
        <f t="shared" si="121"/>
        <v>52</v>
      </c>
      <c r="AN654" s="1494">
        <f>VLOOKUP(AJ654,'Item Master Data'!$A:$G,7,FALSE)</f>
        <v>32</v>
      </c>
      <c r="AO654" s="1494">
        <f t="shared" si="122"/>
        <v>0</v>
      </c>
    </row>
    <row r="655" spans="1:41" s="1494" customFormat="1" ht="15" customHeight="1">
      <c r="A655" s="1550" t="s">
        <v>2309</v>
      </c>
      <c r="B655" s="1949" t="s">
        <v>3952</v>
      </c>
      <c r="C655" s="2029" t="s">
        <v>2236</v>
      </c>
      <c r="D655" s="2029" t="s">
        <v>2220</v>
      </c>
      <c r="E655" s="2029">
        <v>400</v>
      </c>
      <c r="F655" s="2031">
        <v>2048</v>
      </c>
      <c r="G655" s="1833"/>
      <c r="H655" s="1831"/>
      <c r="I655" s="1837"/>
      <c r="J655" s="2104"/>
      <c r="K655" s="2104"/>
      <c r="L655" s="2105">
        <f t="shared" si="118"/>
        <v>0</v>
      </c>
      <c r="M655" s="1832">
        <f t="shared" si="119"/>
        <v>0</v>
      </c>
      <c r="N655" s="2021"/>
      <c r="O655" s="2030"/>
      <c r="P655" s="2030"/>
      <c r="Q655" s="2030"/>
      <c r="R655" s="2029" t="s">
        <v>304</v>
      </c>
      <c r="S655" s="2029">
        <v>60</v>
      </c>
      <c r="T655" s="2029">
        <v>49405140</v>
      </c>
      <c r="U655" s="2024">
        <v>0.47</v>
      </c>
      <c r="V655" s="2029"/>
      <c r="W655" s="2029" t="s">
        <v>1094</v>
      </c>
      <c r="X655" s="2029"/>
      <c r="Y655" s="1949" t="s">
        <v>1138</v>
      </c>
      <c r="Z655" s="2029" t="s">
        <v>3801</v>
      </c>
      <c r="AA655" s="2027" t="s">
        <v>1095</v>
      </c>
      <c r="AB655" s="2029">
        <v>75061</v>
      </c>
      <c r="AC655" s="2029" t="s">
        <v>1096</v>
      </c>
      <c r="AD655" s="1937" t="s">
        <v>3662</v>
      </c>
      <c r="AE655" s="2029"/>
      <c r="AF655" s="1951"/>
      <c r="AG655" s="1951" t="s">
        <v>1087</v>
      </c>
      <c r="AH655" s="1951"/>
      <c r="AI655" s="2047">
        <f t="shared" si="120"/>
        <v>49405140</v>
      </c>
      <c r="AJ655" s="2076" cm="1">
        <f t="array" ref="AJ655">SUM(MID(0&amp;AI655,LARGE(INDEX(ISNUMBER(--MID(AI655,ROW($1:$127),1))*ROW($1:$127),),ROW($1:$127))+1,1)*10^ROW($1:$127)/10)</f>
        <v>49405140</v>
      </c>
      <c r="AK655" s="1953" t="str">
        <f>VLOOKUP($AJ655,'Item Master Data'!$A:$F,3,FALSE)</f>
        <v>Q.PEAK DUO BLK ML G10+</v>
      </c>
      <c r="AL655" s="1494">
        <f>VLOOKUP($AJ655,'Item Master Data'!$A:$F,6,FALSE)</f>
        <v>400</v>
      </c>
      <c r="AM655" s="1494">
        <f t="shared" si="121"/>
        <v>64</v>
      </c>
      <c r="AN655" s="1494">
        <f>VLOOKUP(AJ655,'Item Master Data'!$A:$G,7,FALSE)</f>
        <v>32</v>
      </c>
      <c r="AO655" s="1494">
        <f t="shared" si="122"/>
        <v>0</v>
      </c>
    </row>
    <row r="656" spans="1:41" s="1494" customFormat="1" ht="15" customHeight="1">
      <c r="A656" s="1550" t="s">
        <v>2309</v>
      </c>
      <c r="B656" s="1949" t="s">
        <v>3953</v>
      </c>
      <c r="C656" s="2029" t="s">
        <v>2236</v>
      </c>
      <c r="D656" s="2029" t="s">
        <v>2220</v>
      </c>
      <c r="E656" s="2029">
        <v>400</v>
      </c>
      <c r="F656" s="2031">
        <v>256</v>
      </c>
      <c r="G656" s="1833"/>
      <c r="H656" s="1831"/>
      <c r="I656" s="1837"/>
      <c r="J656" s="2104"/>
      <c r="K656" s="2104"/>
      <c r="L656" s="2105">
        <f t="shared" si="118"/>
        <v>0</v>
      </c>
      <c r="M656" s="1832">
        <f t="shared" si="119"/>
        <v>0</v>
      </c>
      <c r="N656" s="2021"/>
      <c r="O656" s="2030"/>
      <c r="P656" s="2030"/>
      <c r="Q656" s="2030"/>
      <c r="R656" s="2029" t="s">
        <v>304</v>
      </c>
      <c r="S656" s="2029">
        <v>60</v>
      </c>
      <c r="T656" s="2029">
        <v>49405140</v>
      </c>
      <c r="U656" s="2024">
        <v>0.47</v>
      </c>
      <c r="V656" s="2029"/>
      <c r="W656" s="2029" t="s">
        <v>1094</v>
      </c>
      <c r="X656" s="2029"/>
      <c r="Y656" s="1949" t="s">
        <v>1138</v>
      </c>
      <c r="Z656" s="2029" t="s">
        <v>2267</v>
      </c>
      <c r="AA656" s="2027" t="s">
        <v>1141</v>
      </c>
      <c r="AB656" s="2029">
        <v>80239</v>
      </c>
      <c r="AC656" s="2029" t="s">
        <v>1096</v>
      </c>
      <c r="AD656" s="1937" t="s">
        <v>3662</v>
      </c>
      <c r="AE656" s="2029"/>
      <c r="AF656" s="1951"/>
      <c r="AG656" s="1951" t="s">
        <v>1087</v>
      </c>
      <c r="AH656" s="1951" t="s">
        <v>2469</v>
      </c>
      <c r="AI656" s="2047">
        <f t="shared" si="120"/>
        <v>49405140</v>
      </c>
      <c r="AJ656" s="2076" cm="1">
        <f t="array" ref="AJ656">SUM(MID(0&amp;AI656,LARGE(INDEX(ISNUMBER(--MID(AI656,ROW($1:$127),1))*ROW($1:$127),),ROW($1:$127))+1,1)*10^ROW($1:$127)/10)</f>
        <v>49405140</v>
      </c>
      <c r="AK656" s="1953" t="str">
        <f>VLOOKUP($AJ656,'Item Master Data'!$A:$F,3,FALSE)</f>
        <v>Q.PEAK DUO BLK ML G10+</v>
      </c>
      <c r="AL656" s="1494">
        <f>VLOOKUP($AJ656,'Item Master Data'!$A:$F,6,FALSE)</f>
        <v>400</v>
      </c>
      <c r="AM656" s="1494">
        <f t="shared" si="121"/>
        <v>8</v>
      </c>
      <c r="AN656" s="1494">
        <f>VLOOKUP(AJ656,'Item Master Data'!$A:$G,7,FALSE)</f>
        <v>32</v>
      </c>
      <c r="AO656" s="1494">
        <f t="shared" si="122"/>
        <v>0</v>
      </c>
    </row>
    <row r="657" spans="1:41" s="1494" customFormat="1" ht="15" customHeight="1">
      <c r="A657" s="1550" t="s">
        <v>2534</v>
      </c>
      <c r="B657" s="2256" t="s">
        <v>4225</v>
      </c>
      <c r="C657" s="2256" t="s">
        <v>1189</v>
      </c>
      <c r="D657" s="2255" t="s">
        <v>2503</v>
      </c>
      <c r="E657" s="2256">
        <v>360</v>
      </c>
      <c r="F657" s="2271">
        <v>832</v>
      </c>
      <c r="G657" s="2272">
        <f t="shared" ref="G657" si="123">F657*E657</f>
        <v>299520</v>
      </c>
      <c r="H657" s="2273">
        <f t="shared" ref="H657" si="124">E657*F657/1000000</f>
        <v>0.29952000000000001</v>
      </c>
      <c r="I657" s="2274"/>
      <c r="J657" s="2275"/>
      <c r="K657" s="2275"/>
      <c r="L657" s="2276">
        <f t="shared" ref="L657" si="125">H657</f>
        <v>0.29952000000000001</v>
      </c>
      <c r="M657" s="2110">
        <f t="shared" ref="M657" si="126">SUM(I657:L657)</f>
        <v>0.29952000000000001</v>
      </c>
      <c r="N657" s="2030"/>
      <c r="O657" s="2030"/>
      <c r="P657" s="2030"/>
      <c r="Q657" s="2030"/>
      <c r="R657" s="1951" t="s">
        <v>1144</v>
      </c>
      <c r="S657" s="2029">
        <v>60</v>
      </c>
      <c r="T657" s="2029"/>
      <c r="U657" s="2024">
        <v>0.47499999999999998</v>
      </c>
      <c r="V657" s="2249" t="s">
        <v>4145</v>
      </c>
      <c r="W657" s="2029" t="s">
        <v>1094</v>
      </c>
      <c r="X657" s="2029">
        <v>0</v>
      </c>
      <c r="Y657" s="2029">
        <v>60</v>
      </c>
      <c r="Z657" s="2029" t="s">
        <v>1190</v>
      </c>
      <c r="AA657" s="2029" t="s">
        <v>1133</v>
      </c>
      <c r="AB657" s="2027">
        <v>11803</v>
      </c>
      <c r="AC657" s="2029" t="s">
        <v>1096</v>
      </c>
      <c r="AD657" s="2029"/>
      <c r="AE657" s="2029"/>
      <c r="AF657" s="2026"/>
      <c r="AG657" s="2026" t="s">
        <v>1087</v>
      </c>
      <c r="AH657" s="1951"/>
      <c r="AI657" s="2047">
        <f t="shared" ref="AI657" si="127">T657</f>
        <v>0</v>
      </c>
      <c r="AJ657" s="2076" cm="1">
        <f t="array" ref="AJ657">SUM(MID(0&amp;AI657,LARGE(INDEX(ISNUMBER(--MID(AI657,ROW($1:$127),1))*ROW($1:$127),),ROW($1:$127))+1,1)*10^ROW($1:$127)/10)</f>
        <v>0</v>
      </c>
      <c r="AK657" s="1953" t="e">
        <f>VLOOKUP($AJ657,'Item Master Data'!$A:$F,3,FALSE)</f>
        <v>#N/A</v>
      </c>
      <c r="AL657" s="1494" t="e">
        <f>VLOOKUP($AJ657,'Item Master Data'!$A:$F,6,FALSE)</f>
        <v>#N/A</v>
      </c>
      <c r="AM657" s="1494" t="e">
        <f t="shared" ref="AM657" si="128">F657/AN657</f>
        <v>#N/A</v>
      </c>
      <c r="AN657" s="1494" t="e">
        <f>VLOOKUP(AJ657,'Item Master Data'!$A:$G,7,FALSE)</f>
        <v>#N/A</v>
      </c>
      <c r="AO657" s="1494" t="e">
        <f t="shared" ref="AO657" si="129">E657-AL657</f>
        <v>#N/A</v>
      </c>
    </row>
    <row r="658" spans="1:41" s="1494" customFormat="1" ht="15" customHeight="1">
      <c r="A658" s="1550" t="s">
        <v>2534</v>
      </c>
      <c r="B658" s="2256" t="s">
        <v>4219</v>
      </c>
      <c r="C658" s="2256" t="s">
        <v>1189</v>
      </c>
      <c r="D658" s="2255" t="s">
        <v>2503</v>
      </c>
      <c r="E658" s="2256">
        <v>360</v>
      </c>
      <c r="F658" s="2271">
        <v>896</v>
      </c>
      <c r="G658" s="2272">
        <f t="shared" ref="G658" si="130">F658*E658</f>
        <v>322560</v>
      </c>
      <c r="H658" s="2273">
        <f t="shared" ref="H658" si="131">E658*F658/1000000</f>
        <v>0.32256000000000001</v>
      </c>
      <c r="I658" s="2274"/>
      <c r="J658" s="2275"/>
      <c r="K658" s="2275"/>
      <c r="L658" s="2276">
        <f t="shared" ref="L658" si="132">H658</f>
        <v>0.32256000000000001</v>
      </c>
      <c r="M658" s="2110">
        <f t="shared" ref="M658" si="133">SUM(I658:L658)</f>
        <v>0.32256000000000001</v>
      </c>
      <c r="N658" s="2030"/>
      <c r="O658" s="2030"/>
      <c r="P658" s="2030"/>
      <c r="Q658" s="2030"/>
      <c r="R658" s="2029" t="s">
        <v>1144</v>
      </c>
      <c r="S658" s="2029">
        <v>60</v>
      </c>
      <c r="T658" s="2029"/>
      <c r="U658" s="2024">
        <v>0.47499999999999998</v>
      </c>
      <c r="V658" s="2103" t="s">
        <v>4144</v>
      </c>
      <c r="W658" s="2029" t="s">
        <v>1094</v>
      </c>
      <c r="X658" s="2029">
        <v>0</v>
      </c>
      <c r="Y658" s="2029">
        <v>60</v>
      </c>
      <c r="Z658" s="2029" t="s">
        <v>1191</v>
      </c>
      <c r="AA658" s="2029" t="s">
        <v>1113</v>
      </c>
      <c r="AB658" s="2027">
        <v>8840</v>
      </c>
      <c r="AC658" s="2029" t="s">
        <v>1096</v>
      </c>
      <c r="AD658" s="2029"/>
      <c r="AE658" s="2029"/>
      <c r="AF658" s="2026"/>
      <c r="AG658" s="2026" t="s">
        <v>1087</v>
      </c>
      <c r="AH658" s="1951"/>
      <c r="AI658" s="2047">
        <f t="shared" ref="AI658" si="134">T658</f>
        <v>0</v>
      </c>
      <c r="AJ658" s="2076" cm="1">
        <f t="array" ref="AJ658">SUM(MID(0&amp;AI658,LARGE(INDEX(ISNUMBER(--MID(AI658,ROW($1:$127),1))*ROW($1:$127),),ROW($1:$127))+1,1)*10^ROW($1:$127)/10)</f>
        <v>0</v>
      </c>
      <c r="AK658" s="1953" t="e">
        <f>VLOOKUP($AJ658,'Item Master Data'!$A:$F,3,FALSE)</f>
        <v>#N/A</v>
      </c>
      <c r="AL658" s="1494" t="e">
        <f>VLOOKUP($AJ658,'Item Master Data'!$A:$F,6,FALSE)</f>
        <v>#N/A</v>
      </c>
      <c r="AM658" s="1494" t="e">
        <f t="shared" ref="AM658" si="135">F658/AN658</f>
        <v>#N/A</v>
      </c>
      <c r="AN658" s="1494" t="e">
        <f>VLOOKUP(AJ658,'Item Master Data'!$A:$G,7,FALSE)</f>
        <v>#N/A</v>
      </c>
      <c r="AO658" s="1494" t="e">
        <f t="shared" ref="AO658" si="136">E658-AL658</f>
        <v>#N/A</v>
      </c>
    </row>
    <row r="659" spans="1:41" s="1494" customFormat="1" ht="15" customHeight="1">
      <c r="A659" s="1550" t="s">
        <v>2534</v>
      </c>
      <c r="B659" s="2256" t="s">
        <v>4211</v>
      </c>
      <c r="C659" s="2256" t="s">
        <v>1189</v>
      </c>
      <c r="D659" s="2255" t="s">
        <v>2503</v>
      </c>
      <c r="E659" s="2256">
        <v>360</v>
      </c>
      <c r="F659" s="2271">
        <v>832</v>
      </c>
      <c r="G659" s="2272">
        <f t="shared" ref="G659" si="137">F659*E659</f>
        <v>299520</v>
      </c>
      <c r="H659" s="2273">
        <f t="shared" ref="H659" si="138">E659*F659/1000000</f>
        <v>0.29952000000000001</v>
      </c>
      <c r="I659" s="2274"/>
      <c r="J659" s="2275"/>
      <c r="K659" s="2275"/>
      <c r="L659" s="2276">
        <f t="shared" ref="L659" si="139">H659</f>
        <v>0.29952000000000001</v>
      </c>
      <c r="M659" s="2110">
        <f t="shared" ref="M659" si="140">SUM(I659:L659)</f>
        <v>0.29952000000000001</v>
      </c>
      <c r="N659" s="2030"/>
      <c r="O659" s="2030"/>
      <c r="P659" s="2030"/>
      <c r="Q659" s="2030"/>
      <c r="R659" s="1951" t="s">
        <v>1144</v>
      </c>
      <c r="S659" s="2029">
        <v>60</v>
      </c>
      <c r="T659" s="2029"/>
      <c r="U659" s="2024">
        <v>0.47</v>
      </c>
      <c r="V659" s="2249" t="s">
        <v>4142</v>
      </c>
      <c r="W659" s="2029" t="s">
        <v>1094</v>
      </c>
      <c r="X659" s="2029">
        <v>0</v>
      </c>
      <c r="Y659" s="2029">
        <v>60</v>
      </c>
      <c r="Z659" s="2029" t="s">
        <v>1191</v>
      </c>
      <c r="AA659" s="2029" t="s">
        <v>1113</v>
      </c>
      <c r="AB659" s="2027">
        <v>8840</v>
      </c>
      <c r="AC659" s="2029" t="s">
        <v>1096</v>
      </c>
      <c r="AD659" s="2029"/>
      <c r="AE659" s="2029"/>
      <c r="AF659" s="2026"/>
      <c r="AG659" s="2026" t="s">
        <v>1087</v>
      </c>
      <c r="AH659" s="1951"/>
      <c r="AI659" s="2047">
        <f t="shared" ref="AI659" si="141">T659</f>
        <v>0</v>
      </c>
      <c r="AJ659" s="2076" cm="1">
        <f t="array" ref="AJ659">SUM(MID(0&amp;AI659,LARGE(INDEX(ISNUMBER(--MID(AI659,ROW($1:$127),1))*ROW($1:$127),),ROW($1:$127))+1,1)*10^ROW($1:$127)/10)</f>
        <v>0</v>
      </c>
      <c r="AK659" s="1953" t="e">
        <f>VLOOKUP($AJ659,'Item Master Data'!$A:$F,3,FALSE)</f>
        <v>#N/A</v>
      </c>
      <c r="AL659" s="1494" t="e">
        <f>VLOOKUP($AJ659,'Item Master Data'!$A:$F,6,FALSE)</f>
        <v>#N/A</v>
      </c>
      <c r="AM659" s="1494" t="e">
        <f t="shared" ref="AM659" si="142">F659/AN659</f>
        <v>#N/A</v>
      </c>
      <c r="AN659" s="1494" t="e">
        <f>VLOOKUP(AJ659,'Item Master Data'!$A:$G,7,FALSE)</f>
        <v>#N/A</v>
      </c>
      <c r="AO659" s="1494" t="e">
        <f t="shared" ref="AO659" si="143">E659-AL659</f>
        <v>#N/A</v>
      </c>
    </row>
    <row r="660" spans="1:41" s="1494" customFormat="1" ht="15" customHeight="1">
      <c r="A660" s="1550" t="s">
        <v>1156</v>
      </c>
      <c r="B660" s="2029" t="s">
        <v>4038</v>
      </c>
      <c r="C660" s="2029" t="s">
        <v>4039</v>
      </c>
      <c r="D660" s="2256" t="s">
        <v>2254</v>
      </c>
      <c r="E660" s="2029">
        <v>480</v>
      </c>
      <c r="F660" s="2244">
        <v>1276</v>
      </c>
      <c r="G660" s="1833">
        <f t="shared" ref="G660:G662" si="144">F660*E660</f>
        <v>612480</v>
      </c>
      <c r="H660" s="1831">
        <f t="shared" ref="H660:H662" si="145">E660*F660/1000000</f>
        <v>0.61248000000000002</v>
      </c>
      <c r="I660" s="1837"/>
      <c r="J660" s="2104"/>
      <c r="K660" s="2104"/>
      <c r="L660" s="2105">
        <f t="shared" ref="L660:L662" si="146">H660</f>
        <v>0.61248000000000002</v>
      </c>
      <c r="M660" s="1832">
        <f t="shared" ref="M660" si="147">SUM(I660:L660)</f>
        <v>0.61248000000000002</v>
      </c>
      <c r="N660" s="2030"/>
      <c r="O660" s="2030"/>
      <c r="P660" s="2030"/>
      <c r="Q660" s="2030"/>
      <c r="R660" s="2029" t="s">
        <v>1144</v>
      </c>
      <c r="S660" s="2029">
        <v>72</v>
      </c>
      <c r="T660" s="2029" t="s">
        <v>2238</v>
      </c>
      <c r="U660" s="2024">
        <v>0.47</v>
      </c>
      <c r="V660" s="2114" t="s">
        <v>4089</v>
      </c>
      <c r="W660" s="2029" t="s">
        <v>1103</v>
      </c>
      <c r="X660" s="2028"/>
      <c r="Y660" s="2029">
        <v>60</v>
      </c>
      <c r="Z660" s="2029" t="s">
        <v>2532</v>
      </c>
      <c r="AA660" s="2029" t="s">
        <v>1175</v>
      </c>
      <c r="AB660" s="2027">
        <v>21046</v>
      </c>
      <c r="AC660" s="2029" t="s">
        <v>1096</v>
      </c>
      <c r="AD660" s="2029" t="s">
        <v>1113</v>
      </c>
      <c r="AE660" s="2029"/>
      <c r="AF660" s="2029" t="s">
        <v>1098</v>
      </c>
      <c r="AG660" s="2029"/>
      <c r="AH660" s="1951"/>
      <c r="AI660" s="2047" t="str">
        <f t="shared" ref="AI660:AI662" si="148">T660</f>
        <v>30397472F</v>
      </c>
      <c r="AJ660" s="2076" cm="1">
        <f t="array" ref="AJ660">SUM(MID(0&amp;AI660,LARGE(INDEX(ISNUMBER(--MID(AI660,ROW($1:$127),1))*ROW($1:$127),),ROW($1:$127))+1,1)*10^ROW($1:$127)/10)</f>
        <v>30397472</v>
      </c>
      <c r="AK660" s="1953" t="str">
        <f>VLOOKUP($AJ660,'Item Master Data'!$A:$F,3,FALSE)</f>
        <v>Q.PEAK DUO XL G10</v>
      </c>
      <c r="AL660" s="1494">
        <f>VLOOKUP($AJ660,'Item Master Data'!$A:$F,6,FALSE)</f>
        <v>480</v>
      </c>
      <c r="AM660" s="1494">
        <f t="shared" ref="AM660:AM662" si="149">F660/AN660</f>
        <v>44</v>
      </c>
      <c r="AN660" s="1494">
        <f>VLOOKUP(AJ660,'Item Master Data'!$A:$G,7,FALSE)</f>
        <v>29</v>
      </c>
      <c r="AO660" s="1494">
        <f t="shared" ref="AO660:AO662" si="150">E660-AL660</f>
        <v>0</v>
      </c>
    </row>
    <row r="661" spans="1:41" s="1494" customFormat="1" ht="15" customHeight="1">
      <c r="A661" s="1550" t="s">
        <v>1156</v>
      </c>
      <c r="B661" s="2029" t="s">
        <v>4040</v>
      </c>
      <c r="C661" s="2029" t="s">
        <v>4039</v>
      </c>
      <c r="D661" s="2256" t="s">
        <v>2254</v>
      </c>
      <c r="E661" s="2029">
        <v>480</v>
      </c>
      <c r="F661" s="2244">
        <v>1769</v>
      </c>
      <c r="G661" s="1833">
        <f t="shared" si="144"/>
        <v>849120</v>
      </c>
      <c r="H661" s="1831">
        <f t="shared" si="145"/>
        <v>0.84911999999999999</v>
      </c>
      <c r="I661" s="1837"/>
      <c r="J661" s="2104"/>
      <c r="K661" s="2104"/>
      <c r="L661" s="2105">
        <f t="shared" si="146"/>
        <v>0.84911999999999999</v>
      </c>
      <c r="M661" s="1832">
        <f t="shared" ref="M661" si="151">SUM(I661:L661)</f>
        <v>0.84911999999999999</v>
      </c>
      <c r="N661" s="2030"/>
      <c r="O661" s="2030"/>
      <c r="P661" s="2030"/>
      <c r="Q661" s="2030"/>
      <c r="R661" s="2029" t="s">
        <v>1144</v>
      </c>
      <c r="S661" s="2029">
        <v>72</v>
      </c>
      <c r="T661" s="2029" t="s">
        <v>2536</v>
      </c>
      <c r="U661" s="2024">
        <v>0.47</v>
      </c>
      <c r="V661" s="2114" t="s">
        <v>4089</v>
      </c>
      <c r="W661" s="2029" t="s">
        <v>1103</v>
      </c>
      <c r="X661" s="2028"/>
      <c r="Y661" s="2029">
        <v>60</v>
      </c>
      <c r="Z661" s="2029" t="s">
        <v>2532</v>
      </c>
      <c r="AA661" s="2029" t="s">
        <v>1175</v>
      </c>
      <c r="AB661" s="2027">
        <v>21046</v>
      </c>
      <c r="AC661" s="2029" t="s">
        <v>1096</v>
      </c>
      <c r="AD661" s="2029" t="s">
        <v>1113</v>
      </c>
      <c r="AE661" s="2029"/>
      <c r="AF661" s="2029" t="s">
        <v>1098</v>
      </c>
      <c r="AG661" s="2029"/>
      <c r="AH661" s="1951"/>
      <c r="AI661" s="2047" t="str">
        <f t="shared" si="148"/>
        <v>30397472C</v>
      </c>
      <c r="AJ661" s="2076" cm="1">
        <f t="array" ref="AJ661">SUM(MID(0&amp;AI661,LARGE(INDEX(ISNUMBER(--MID(AI661,ROW($1:$127),1))*ROW($1:$127),),ROW($1:$127))+1,1)*10^ROW($1:$127)/10)</f>
        <v>30397472</v>
      </c>
      <c r="AK661" s="1953" t="str">
        <f>VLOOKUP($AJ661,'Item Master Data'!$A:$F,3,FALSE)</f>
        <v>Q.PEAK DUO XL G10</v>
      </c>
      <c r="AL661" s="1494">
        <f>VLOOKUP($AJ661,'Item Master Data'!$A:$F,6,FALSE)</f>
        <v>480</v>
      </c>
      <c r="AM661" s="1494">
        <f t="shared" si="149"/>
        <v>61</v>
      </c>
      <c r="AN661" s="1494">
        <f>VLOOKUP(AJ661,'Item Master Data'!$A:$G,7,FALSE)</f>
        <v>29</v>
      </c>
      <c r="AO661" s="1494">
        <f t="shared" si="150"/>
        <v>0</v>
      </c>
    </row>
    <row r="662" spans="1:41" s="1494" customFormat="1" ht="15" customHeight="1">
      <c r="A662" s="1550" t="s">
        <v>1156</v>
      </c>
      <c r="B662" s="2029" t="s">
        <v>4041</v>
      </c>
      <c r="C662" s="2029" t="s">
        <v>4039</v>
      </c>
      <c r="D662" s="2256" t="s">
        <v>2254</v>
      </c>
      <c r="E662" s="2029">
        <v>480</v>
      </c>
      <c r="F662" s="2244">
        <v>783</v>
      </c>
      <c r="G662" s="1833">
        <f t="shared" si="144"/>
        <v>375840</v>
      </c>
      <c r="H662" s="1831">
        <f t="shared" si="145"/>
        <v>0.37584000000000001</v>
      </c>
      <c r="I662" s="1837"/>
      <c r="J662" s="2104"/>
      <c r="K662" s="2104"/>
      <c r="L662" s="2105">
        <f t="shared" si="146"/>
        <v>0.37584000000000001</v>
      </c>
      <c r="M662" s="1832">
        <f t="shared" ref="M662" si="152">SUM(I662:L662)</f>
        <v>0.37584000000000001</v>
      </c>
      <c r="N662" s="2030"/>
      <c r="O662" s="2030"/>
      <c r="P662" s="2030"/>
      <c r="Q662" s="2030"/>
      <c r="R662" s="2029" t="s">
        <v>1144</v>
      </c>
      <c r="S662" s="2029">
        <v>72</v>
      </c>
      <c r="T662" s="2029">
        <v>49301156</v>
      </c>
      <c r="U662" s="2024">
        <v>0.47</v>
      </c>
      <c r="V662" s="2114" t="s">
        <v>4089</v>
      </c>
      <c r="W662" s="2029" t="s">
        <v>1103</v>
      </c>
      <c r="X662" s="2028"/>
      <c r="Y662" s="2029">
        <v>60</v>
      </c>
      <c r="Z662" s="2029" t="s">
        <v>2532</v>
      </c>
      <c r="AA662" s="2029" t="s">
        <v>1175</v>
      </c>
      <c r="AB662" s="2027">
        <v>21046</v>
      </c>
      <c r="AC662" s="2029" t="s">
        <v>1096</v>
      </c>
      <c r="AD662" s="1937" t="s">
        <v>3662</v>
      </c>
      <c r="AE662" s="2029"/>
      <c r="AF662" s="2029"/>
      <c r="AG662" s="2029"/>
      <c r="AH662" s="1951"/>
      <c r="AI662" s="2047">
        <f t="shared" si="148"/>
        <v>49301156</v>
      </c>
      <c r="AJ662" s="2076" cm="1">
        <f t="array" ref="AJ662">SUM(MID(0&amp;AI662,LARGE(INDEX(ISNUMBER(--MID(AI662,ROW($1:$127),1))*ROW($1:$127),),ROW($1:$127))+1,1)*10^ROW($1:$127)/10)</f>
        <v>49301156</v>
      </c>
      <c r="AK662" s="1953" t="str">
        <f>VLOOKUP($AJ662,'Item Master Data'!$A:$F,3,FALSE)</f>
        <v>Q.PEAK DUO XL G10</v>
      </c>
      <c r="AL662" s="1494">
        <f>VLOOKUP($AJ662,'Item Master Data'!$A:$F,6,FALSE)</f>
        <v>480</v>
      </c>
      <c r="AM662" s="1494">
        <f t="shared" si="149"/>
        <v>27</v>
      </c>
      <c r="AN662" s="1494">
        <f>VLOOKUP(AJ662,'Item Master Data'!$A:$G,7,FALSE)</f>
        <v>29</v>
      </c>
      <c r="AO662" s="1494">
        <f t="shared" si="150"/>
        <v>0</v>
      </c>
    </row>
    <row r="663" spans="1:41" s="1494" customFormat="1" ht="15" customHeight="1">
      <c r="A663" s="1550" t="s">
        <v>1091</v>
      </c>
      <c r="B663" s="2218" t="s">
        <v>3395</v>
      </c>
      <c r="C663" s="2029" t="s">
        <v>1222</v>
      </c>
      <c r="D663" s="2102" t="s">
        <v>2229</v>
      </c>
      <c r="E663" s="2029">
        <v>480</v>
      </c>
      <c r="F663" s="1950">
        <v>232</v>
      </c>
      <c r="G663" s="1833">
        <f t="shared" ref="G663" si="153">F663*E663</f>
        <v>111360</v>
      </c>
      <c r="H663" s="1831">
        <f t="shared" ref="H663" si="154">E663*F663/1000000</f>
        <v>0.11136</v>
      </c>
      <c r="I663" s="1837"/>
      <c r="J663" s="2104"/>
      <c r="K663" s="2104"/>
      <c r="L663" s="2105">
        <f t="shared" ref="L663" si="155">H663</f>
        <v>0.11136</v>
      </c>
      <c r="M663" s="1832">
        <f t="shared" ref="M663" si="156">SUM(I663:L663)</f>
        <v>0.11136</v>
      </c>
      <c r="N663" s="2030" t="s">
        <v>4286</v>
      </c>
      <c r="O663" s="2030" t="s">
        <v>3643</v>
      </c>
      <c r="P663" s="2030"/>
      <c r="Q663" s="2030"/>
      <c r="R663" s="2029" t="s">
        <v>400</v>
      </c>
      <c r="S663" s="2029">
        <v>72</v>
      </c>
      <c r="T663" s="2029" t="s">
        <v>2238</v>
      </c>
      <c r="U663" s="2024">
        <v>0.45500000000000002</v>
      </c>
      <c r="V663" s="2029" t="s">
        <v>3656</v>
      </c>
      <c r="W663" s="2029" t="s">
        <v>375</v>
      </c>
      <c r="X663" s="2028">
        <v>100</v>
      </c>
      <c r="Y663" s="2029">
        <v>0</v>
      </c>
      <c r="Z663" s="2029" t="s">
        <v>3396</v>
      </c>
      <c r="AA663" s="2029" t="s">
        <v>3199</v>
      </c>
      <c r="AB663" s="2027">
        <v>90248</v>
      </c>
      <c r="AC663" s="2029" t="s">
        <v>1096</v>
      </c>
      <c r="AD663" s="2029" t="s">
        <v>1099</v>
      </c>
      <c r="AE663" s="2029" t="s">
        <v>2230</v>
      </c>
      <c r="AF663" s="2026" t="s">
        <v>1098</v>
      </c>
      <c r="AG663" s="2029" t="s">
        <v>1087</v>
      </c>
      <c r="AH663" s="2029" t="s">
        <v>1225</v>
      </c>
      <c r="AI663" s="2047" t="str">
        <f t="shared" ref="AI663" si="157">T663</f>
        <v>30397472F</v>
      </c>
      <c r="AJ663" s="2076" cm="1">
        <f t="array" ref="AJ663">SUM(MID(0&amp;AI663,LARGE(INDEX(ISNUMBER(--MID(AI663,ROW($1:$127),1))*ROW($1:$127),),ROW($1:$127))+1,1)*10^ROW($1:$127)/10)</f>
        <v>30397472</v>
      </c>
      <c r="AK663" s="1953" t="str">
        <f>VLOOKUP($AJ663,'Item Master Data'!$A:$F,3,FALSE)</f>
        <v>Q.PEAK DUO XL G10</v>
      </c>
      <c r="AL663" s="1494">
        <f>VLOOKUP($AJ663,'Item Master Data'!$A:$F,6,FALSE)</f>
        <v>480</v>
      </c>
      <c r="AM663" s="1494">
        <f t="shared" ref="AM663" si="158">F663/AN663</f>
        <v>8</v>
      </c>
      <c r="AN663" s="1494">
        <f>VLOOKUP(AJ663,'Item Master Data'!$A:$G,7,FALSE)</f>
        <v>29</v>
      </c>
      <c r="AO663" s="1494">
        <f t="shared" ref="AO663" si="159">E663-AL663</f>
        <v>0</v>
      </c>
    </row>
    <row r="664" spans="1:41" s="1494" customFormat="1" ht="15" customHeight="1">
      <c r="A664" s="1550" t="s">
        <v>1091</v>
      </c>
      <c r="B664" s="2029" t="s">
        <v>3733</v>
      </c>
      <c r="C664" s="2029" t="s">
        <v>3243</v>
      </c>
      <c r="D664" s="2256" t="s">
        <v>2254</v>
      </c>
      <c r="E664" s="2029">
        <v>480</v>
      </c>
      <c r="F664" s="1950">
        <v>638</v>
      </c>
      <c r="G664" s="1833">
        <f t="shared" ref="G664" si="160">F664*E664</f>
        <v>306240</v>
      </c>
      <c r="H664" s="1831">
        <f t="shared" ref="H664" si="161">E664*F664/1000000</f>
        <v>0.30624000000000001</v>
      </c>
      <c r="I664" s="1837"/>
      <c r="J664" s="2104"/>
      <c r="K664" s="2104"/>
      <c r="L664" s="2105">
        <f t="shared" ref="L664" si="162">H664</f>
        <v>0.30624000000000001</v>
      </c>
      <c r="M664" s="1832">
        <f t="shared" ref="M664" si="163">SUM(I664:L664)</f>
        <v>0.30624000000000001</v>
      </c>
      <c r="N664" s="2030" t="s">
        <v>4284</v>
      </c>
      <c r="O664" s="2030"/>
      <c r="P664" s="2030"/>
      <c r="Q664" s="2030"/>
      <c r="R664" s="2029" t="s">
        <v>1093</v>
      </c>
      <c r="S664" s="2029">
        <v>72</v>
      </c>
      <c r="T664" s="1951"/>
      <c r="U664" s="2024">
        <v>0.52500000000000002</v>
      </c>
      <c r="V664" s="2029" t="s">
        <v>3746</v>
      </c>
      <c r="W664" s="2029" t="s">
        <v>1103</v>
      </c>
      <c r="X664" s="2029"/>
      <c r="Y664" s="2029">
        <v>60</v>
      </c>
      <c r="Z664" s="2030" t="s">
        <v>3754</v>
      </c>
      <c r="AA664" s="2030" t="s">
        <v>3755</v>
      </c>
      <c r="AB664" s="1949" t="s">
        <v>3756</v>
      </c>
      <c r="AC664" s="2029" t="s">
        <v>1096</v>
      </c>
      <c r="AD664" s="1937" t="s">
        <v>1097</v>
      </c>
      <c r="AE664" s="2029" t="s">
        <v>2230</v>
      </c>
      <c r="AF664" s="2026"/>
      <c r="AG664" s="2029" t="s">
        <v>1087</v>
      </c>
      <c r="AH664" s="2029"/>
      <c r="AI664" s="2047">
        <f t="shared" ref="AI664" si="164">T664</f>
        <v>0</v>
      </c>
      <c r="AJ664" s="2076" cm="1">
        <f t="array" ref="AJ664">SUM(MID(0&amp;AI664,LARGE(INDEX(ISNUMBER(--MID(AI664,ROW($1:$127),1))*ROW($1:$127),),ROW($1:$127))+1,1)*10^ROW($1:$127)/10)</f>
        <v>0</v>
      </c>
      <c r="AK664" s="1953" t="e">
        <f>VLOOKUP($AJ664,'Item Master Data'!$A:$F,3,FALSE)</f>
        <v>#N/A</v>
      </c>
      <c r="AL664" s="1494" t="e">
        <f>VLOOKUP($AJ664,'Item Master Data'!$A:$F,6,FALSE)</f>
        <v>#N/A</v>
      </c>
      <c r="AM664" s="1494" t="e">
        <f t="shared" ref="AM664" si="165">F664/AN664</f>
        <v>#N/A</v>
      </c>
      <c r="AN664" s="1494" t="e">
        <f>VLOOKUP(AJ664,'Item Master Data'!$A:$G,7,FALSE)</f>
        <v>#N/A</v>
      </c>
      <c r="AO664" s="1494" t="e">
        <f t="shared" ref="AO664" si="166">E664-AL664</f>
        <v>#N/A</v>
      </c>
    </row>
    <row r="665" spans="1:41" s="1494" customFormat="1" ht="15" customHeight="1">
      <c r="A665" s="1550" t="s">
        <v>1091</v>
      </c>
      <c r="B665" s="2029">
        <v>4953</v>
      </c>
      <c r="C665" s="2029" t="s">
        <v>3171</v>
      </c>
      <c r="D665" s="2029" t="s">
        <v>2255</v>
      </c>
      <c r="E665" s="2029">
        <v>480</v>
      </c>
      <c r="F665" s="1950">
        <v>406</v>
      </c>
      <c r="G665" s="1833">
        <f t="shared" ref="G665" si="167">F665*E665</f>
        <v>194880</v>
      </c>
      <c r="H665" s="1831">
        <f t="shared" ref="H665" si="168">E665*F665/1000000</f>
        <v>0.19488</v>
      </c>
      <c r="I665" s="1837"/>
      <c r="J665" s="2104"/>
      <c r="K665" s="2104"/>
      <c r="L665" s="2105">
        <f>H665</f>
        <v>0.19488</v>
      </c>
      <c r="M665" s="1832">
        <f t="shared" ref="M665" si="169">SUM(I665:L665)</f>
        <v>0.19488</v>
      </c>
      <c r="N665" s="2030"/>
      <c r="O665" s="2030" t="s">
        <v>3197</v>
      </c>
      <c r="P665" s="2030"/>
      <c r="Q665" s="2030"/>
      <c r="R665" s="2029" t="s">
        <v>1093</v>
      </c>
      <c r="S665" s="2029">
        <v>72</v>
      </c>
      <c r="T665" s="1951">
        <v>49303156</v>
      </c>
      <c r="U665" s="2024">
        <v>0.48000000000000004</v>
      </c>
      <c r="V665" s="2029" t="s">
        <v>3644</v>
      </c>
      <c r="W665" s="2029" t="s">
        <v>1094</v>
      </c>
      <c r="X665" s="2029">
        <v>100</v>
      </c>
      <c r="Y665" s="2029"/>
      <c r="Z665" s="2030" t="s">
        <v>3749</v>
      </c>
      <c r="AA665" s="2030" t="s">
        <v>1099</v>
      </c>
      <c r="AB665" s="1949" t="s">
        <v>3750</v>
      </c>
      <c r="AC665" s="2029" t="s">
        <v>1096</v>
      </c>
      <c r="AD665" s="1937" t="s">
        <v>2259</v>
      </c>
      <c r="AE665" s="2029" t="s">
        <v>2230</v>
      </c>
      <c r="AF665" s="2026" t="s">
        <v>1098</v>
      </c>
      <c r="AG665" s="2029" t="s">
        <v>1087</v>
      </c>
      <c r="AH665" s="2029"/>
      <c r="AI665" s="2047">
        <f t="shared" ref="AI665" si="170">T665</f>
        <v>49303156</v>
      </c>
      <c r="AJ665" s="2076" cm="1">
        <f t="array" ref="AJ665">SUM(MID(0&amp;AI665,LARGE(INDEX(ISNUMBER(--MID(AI665,ROW($1:$127),1))*ROW($1:$127),),ROW($1:$127))+1,1)*10^ROW($1:$127)/10)</f>
        <v>49303156</v>
      </c>
      <c r="AK665" s="1953" t="str">
        <f>VLOOKUP($AJ665,'Item Master Data'!$A:$F,3,FALSE)</f>
        <v>Q.PEAK DUO XL G10 BFG</v>
      </c>
      <c r="AL665" s="1494">
        <f>VLOOKUP($AJ665,'Item Master Data'!$A:$F,6,FALSE)</f>
        <v>480</v>
      </c>
      <c r="AM665" s="1494">
        <f t="shared" ref="AM665" si="171">F665/AN665</f>
        <v>14</v>
      </c>
      <c r="AN665" s="1494">
        <f>VLOOKUP(AJ665,'Item Master Data'!$A:$G,7,FALSE)</f>
        <v>29</v>
      </c>
      <c r="AO665" s="1494">
        <f t="shared" ref="AO665" si="172">E665-AL665</f>
        <v>0</v>
      </c>
    </row>
    <row r="666" spans="1:41" s="1494" customFormat="1" ht="15" customHeight="1">
      <c r="A666" s="1550" t="s">
        <v>1091</v>
      </c>
      <c r="B666" s="2029" t="s">
        <v>3173</v>
      </c>
      <c r="C666" s="2029" t="s">
        <v>1119</v>
      </c>
      <c r="D666" s="2029" t="s">
        <v>2228</v>
      </c>
      <c r="E666" s="2029">
        <v>480</v>
      </c>
      <c r="F666" s="1950">
        <v>1276</v>
      </c>
      <c r="G666" s="1833">
        <f t="shared" ref="G666:G667" si="173">F666*E666</f>
        <v>612480</v>
      </c>
      <c r="H666" s="2108">
        <f t="shared" ref="H666:H667" si="174">E666*F666/1000000</f>
        <v>0.61248000000000002</v>
      </c>
      <c r="I666" s="1837"/>
      <c r="J666" s="2104"/>
      <c r="K666" s="2104">
        <f t="shared" ref="K666:K667" si="175">H666</f>
        <v>0.61248000000000002</v>
      </c>
      <c r="L666" s="2105"/>
      <c r="M666" s="1832">
        <f t="shared" ref="M666:M667" si="176">SUM(I666:L666)</f>
        <v>0.61248000000000002</v>
      </c>
      <c r="N666" s="2112" t="s">
        <v>3376</v>
      </c>
      <c r="O666" s="2030">
        <v>44631</v>
      </c>
      <c r="P666" s="2030"/>
      <c r="Q666" s="2030"/>
      <c r="R666" s="2029" t="s">
        <v>1093</v>
      </c>
      <c r="S666" s="2029">
        <v>72</v>
      </c>
      <c r="T666" s="1951" t="s">
        <v>2536</v>
      </c>
      <c r="U666" s="2024">
        <v>0.47</v>
      </c>
      <c r="V666" s="2029"/>
      <c r="W666" s="2029" t="s">
        <v>1103</v>
      </c>
      <c r="X666" s="2029"/>
      <c r="Y666" s="2029">
        <v>60</v>
      </c>
      <c r="Z666" s="2030" t="s">
        <v>3765</v>
      </c>
      <c r="AA666" s="2030" t="s">
        <v>1099</v>
      </c>
      <c r="AB666" s="1949" t="s">
        <v>3766</v>
      </c>
      <c r="AC666" s="2029" t="s">
        <v>1096</v>
      </c>
      <c r="AD666" s="1937" t="s">
        <v>1099</v>
      </c>
      <c r="AE666" s="2029" t="s">
        <v>2230</v>
      </c>
      <c r="AF666" s="2026" t="s">
        <v>1110</v>
      </c>
      <c r="AG666" s="2029" t="s">
        <v>1087</v>
      </c>
      <c r="AH666" s="2029"/>
      <c r="AI666" s="2047" t="str">
        <f t="shared" ref="AI666:AI667" si="177">T666</f>
        <v>30397472C</v>
      </c>
      <c r="AJ666" s="2076" cm="1">
        <f t="array" ref="AJ666">SUM(MID(0&amp;AI666,LARGE(INDEX(ISNUMBER(--MID(AI666,ROW($1:$127),1))*ROW($1:$127),),ROW($1:$127))+1,1)*10^ROW($1:$127)/10)</f>
        <v>30397472</v>
      </c>
      <c r="AK666" s="1953" t="str">
        <f>VLOOKUP($AJ666,'Item Master Data'!$A:$F,3,FALSE)</f>
        <v>Q.PEAK DUO XL G10</v>
      </c>
      <c r="AL666" s="1494">
        <f>VLOOKUP($AJ666,'Item Master Data'!$A:$F,6,FALSE)</f>
        <v>480</v>
      </c>
      <c r="AM666" s="1494">
        <f t="shared" ref="AM666:AM667" si="178">F666/AN666</f>
        <v>44</v>
      </c>
      <c r="AN666" s="1494">
        <f>VLOOKUP(AJ666,'Item Master Data'!$A:$G,7,FALSE)</f>
        <v>29</v>
      </c>
      <c r="AO666" s="1494">
        <f t="shared" ref="AO666:AO667" si="179">E666-AL666</f>
        <v>0</v>
      </c>
    </row>
    <row r="667" spans="1:41" s="1494" customFormat="1" ht="15" customHeight="1">
      <c r="A667" s="1550" t="s">
        <v>1091</v>
      </c>
      <c r="B667" s="2029" t="s">
        <v>3190</v>
      </c>
      <c r="C667" s="2029" t="s">
        <v>1119</v>
      </c>
      <c r="D667" s="2029" t="s">
        <v>3112</v>
      </c>
      <c r="E667" s="2029">
        <v>480</v>
      </c>
      <c r="F667" s="1950">
        <v>638</v>
      </c>
      <c r="G667" s="1833">
        <f t="shared" si="173"/>
        <v>306240</v>
      </c>
      <c r="H667" s="2108">
        <f t="shared" si="174"/>
        <v>0.30624000000000001</v>
      </c>
      <c r="I667" s="1837"/>
      <c r="J667" s="2104"/>
      <c r="K667" s="2104">
        <f t="shared" si="175"/>
        <v>0.30624000000000001</v>
      </c>
      <c r="L667" s="2105"/>
      <c r="M667" s="1832">
        <f t="shared" si="176"/>
        <v>0.30624000000000001</v>
      </c>
      <c r="N667" s="2112" t="s">
        <v>3376</v>
      </c>
      <c r="O667" s="2030">
        <v>44600</v>
      </c>
      <c r="P667" s="2030"/>
      <c r="Q667" s="2030"/>
      <c r="R667" s="2029" t="s">
        <v>1093</v>
      </c>
      <c r="S667" s="2029">
        <v>72</v>
      </c>
      <c r="T667" s="1951" t="s">
        <v>2536</v>
      </c>
      <c r="U667" s="2024">
        <v>0.47</v>
      </c>
      <c r="V667" s="2029"/>
      <c r="W667" s="2029" t="s">
        <v>1103</v>
      </c>
      <c r="X667" s="2029"/>
      <c r="Y667" s="2029">
        <v>60</v>
      </c>
      <c r="Z667" s="2030" t="s">
        <v>3765</v>
      </c>
      <c r="AA667" s="2030" t="s">
        <v>1099</v>
      </c>
      <c r="AB667" s="1949" t="s">
        <v>3766</v>
      </c>
      <c r="AC667" s="2029" t="s">
        <v>1096</v>
      </c>
      <c r="AD667" s="1937" t="s">
        <v>1099</v>
      </c>
      <c r="AE667" s="2029" t="s">
        <v>2230</v>
      </c>
      <c r="AF667" s="2026" t="s">
        <v>1110</v>
      </c>
      <c r="AG667" s="2029" t="s">
        <v>1087</v>
      </c>
      <c r="AH667" s="2029"/>
      <c r="AI667" s="2047" t="str">
        <f t="shared" si="177"/>
        <v>30397472C</v>
      </c>
      <c r="AJ667" s="2076" cm="1">
        <f t="array" ref="AJ667">SUM(MID(0&amp;AI667,LARGE(INDEX(ISNUMBER(--MID(AI667,ROW($1:$127),1))*ROW($1:$127),),ROW($1:$127))+1,1)*10^ROW($1:$127)/10)</f>
        <v>30397472</v>
      </c>
      <c r="AK667" s="1953" t="str">
        <f>VLOOKUP($AJ667,'Item Master Data'!$A:$F,3,FALSE)</f>
        <v>Q.PEAK DUO XL G10</v>
      </c>
      <c r="AL667" s="1494">
        <f>VLOOKUP($AJ667,'Item Master Data'!$A:$F,6,FALSE)</f>
        <v>480</v>
      </c>
      <c r="AM667" s="1494">
        <f t="shared" si="178"/>
        <v>22</v>
      </c>
      <c r="AN667" s="1494">
        <f>VLOOKUP(AJ667,'Item Master Data'!$A:$G,7,FALSE)</f>
        <v>29</v>
      </c>
      <c r="AO667" s="1494">
        <f t="shared" si="179"/>
        <v>0</v>
      </c>
    </row>
    <row r="668" spans="1:41" s="1494" customFormat="1" ht="15" customHeight="1">
      <c r="A668" s="1872" t="s">
        <v>2534</v>
      </c>
      <c r="B668" s="2029" t="s">
        <v>4202</v>
      </c>
      <c r="C668" s="2029" t="s">
        <v>1189</v>
      </c>
      <c r="D668" s="2029" t="s">
        <v>2220</v>
      </c>
      <c r="E668" s="2031">
        <v>400</v>
      </c>
      <c r="F668" s="2032">
        <v>896</v>
      </c>
      <c r="G668" s="1833">
        <f t="shared" ref="G668:G669" si="180">F668*E668</f>
        <v>358400</v>
      </c>
      <c r="H668" s="1831">
        <f t="shared" ref="H668:H669" si="181">E668*F668/1000000</f>
        <v>0.3584</v>
      </c>
      <c r="I668" s="1837"/>
      <c r="J668" s="2104"/>
      <c r="K668" s="2104"/>
      <c r="L668" s="2105">
        <f t="shared" ref="L668:L669" si="182">H668</f>
        <v>0.3584</v>
      </c>
      <c r="M668" s="1832">
        <f t="shared" ref="M668" si="183">SUM(I668:L668)</f>
        <v>0.3584</v>
      </c>
      <c r="N668" s="2030"/>
      <c r="O668" s="2030"/>
      <c r="P668" s="2030"/>
      <c r="Q668" s="2030"/>
      <c r="R668" s="2029" t="s">
        <v>1144</v>
      </c>
      <c r="S668" s="2029">
        <v>60</v>
      </c>
      <c r="T668" s="2029"/>
      <c r="U668" s="2024">
        <v>0.49</v>
      </c>
      <c r="V668" s="2248" t="s">
        <v>4141</v>
      </c>
      <c r="W668" s="2029" t="s">
        <v>1094</v>
      </c>
      <c r="X668" s="2029">
        <v>0</v>
      </c>
      <c r="Y668" s="2029">
        <v>60</v>
      </c>
      <c r="Z668" s="2029" t="s">
        <v>1162</v>
      </c>
      <c r="AA668" s="2029" t="s">
        <v>1162</v>
      </c>
      <c r="AB668" s="2029" t="s">
        <v>1162</v>
      </c>
      <c r="AC668" s="2029" t="s">
        <v>1096</v>
      </c>
      <c r="AD668" s="2029"/>
      <c r="AE668" s="2029"/>
      <c r="AF668" s="2026"/>
      <c r="AG668" s="2026" t="s">
        <v>1087</v>
      </c>
      <c r="AH668" s="2029"/>
      <c r="AI668" s="2047">
        <f t="shared" ref="AI668:AI669" si="184">T668</f>
        <v>0</v>
      </c>
      <c r="AJ668" s="2076" cm="1">
        <f t="array" ref="AJ668">SUM(MID(0&amp;AI668,LARGE(INDEX(ISNUMBER(--MID(AI668,ROW($1:$127),1))*ROW($1:$127),),ROW($1:$127))+1,1)*10^ROW($1:$127)/10)</f>
        <v>0</v>
      </c>
      <c r="AK668" s="1953" t="e">
        <f>VLOOKUP($AJ668,'Item Master Data'!$A:$F,3,FALSE)</f>
        <v>#N/A</v>
      </c>
      <c r="AL668" s="1494" t="e">
        <f>VLOOKUP($AJ668,'Item Master Data'!$A:$F,6,FALSE)</f>
        <v>#N/A</v>
      </c>
      <c r="AM668" s="1494" t="e">
        <f t="shared" ref="AM668:AM669" si="185">F668/AN668</f>
        <v>#N/A</v>
      </c>
      <c r="AN668" s="1494" t="e">
        <f>VLOOKUP(AJ668,'Item Master Data'!$A:$G,7,FALSE)</f>
        <v>#N/A</v>
      </c>
      <c r="AO668" s="1494" t="e">
        <f t="shared" ref="AO668:AO669" si="186">E668-AL668</f>
        <v>#N/A</v>
      </c>
    </row>
    <row r="669" spans="1:41" s="1494" customFormat="1" ht="15" customHeight="1">
      <c r="A669" s="1872" t="s">
        <v>2534</v>
      </c>
      <c r="B669" s="2029" t="s">
        <v>4202</v>
      </c>
      <c r="C669" s="2029" t="s">
        <v>1189</v>
      </c>
      <c r="D669" s="2029" t="s">
        <v>2220</v>
      </c>
      <c r="E669" s="2031">
        <v>400</v>
      </c>
      <c r="F669" s="2032">
        <v>1792</v>
      </c>
      <c r="G669" s="1833">
        <f t="shared" si="180"/>
        <v>716800</v>
      </c>
      <c r="H669" s="1831">
        <f t="shared" si="181"/>
        <v>0.71679999999999999</v>
      </c>
      <c r="I669" s="1837"/>
      <c r="J669" s="2104"/>
      <c r="K669" s="2104"/>
      <c r="L669" s="2105">
        <f t="shared" si="182"/>
        <v>0.71679999999999999</v>
      </c>
      <c r="M669" s="1832">
        <f t="shared" ref="M669" si="187">SUM(I669:L669)</f>
        <v>0.71679999999999999</v>
      </c>
      <c r="N669" s="2030"/>
      <c r="O669" s="2030"/>
      <c r="P669" s="2030"/>
      <c r="Q669" s="2030"/>
      <c r="R669" s="2029" t="s">
        <v>1144</v>
      </c>
      <c r="S669" s="2029">
        <v>60</v>
      </c>
      <c r="T669" s="2029"/>
      <c r="U669" s="2024">
        <v>0.49</v>
      </c>
      <c r="V669" s="2248" t="s">
        <v>4141</v>
      </c>
      <c r="W669" s="2029" t="s">
        <v>1094</v>
      </c>
      <c r="X669" s="2029">
        <v>0</v>
      </c>
      <c r="Y669" s="2029">
        <v>60</v>
      </c>
      <c r="Z669" s="2029" t="s">
        <v>1162</v>
      </c>
      <c r="AA669" s="2029" t="s">
        <v>1162</v>
      </c>
      <c r="AB669" s="2029" t="s">
        <v>1162</v>
      </c>
      <c r="AC669" s="2029" t="s">
        <v>1096</v>
      </c>
      <c r="AD669" s="2029"/>
      <c r="AE669" s="2029"/>
      <c r="AF669" s="2026"/>
      <c r="AG669" s="2026" t="s">
        <v>1087</v>
      </c>
      <c r="AH669" s="2029"/>
      <c r="AI669" s="2047">
        <f t="shared" si="184"/>
        <v>0</v>
      </c>
      <c r="AJ669" s="2076" cm="1">
        <f t="array" ref="AJ669">SUM(MID(0&amp;AI669,LARGE(INDEX(ISNUMBER(--MID(AI669,ROW($1:$127),1))*ROW($1:$127),),ROW($1:$127))+1,1)*10^ROW($1:$127)/10)</f>
        <v>0</v>
      </c>
      <c r="AK669" s="1953" t="e">
        <f>VLOOKUP($AJ669,'Item Master Data'!$A:$F,3,FALSE)</f>
        <v>#N/A</v>
      </c>
      <c r="AL669" s="1494" t="e">
        <f>VLOOKUP($AJ669,'Item Master Data'!$A:$F,6,FALSE)</f>
        <v>#N/A</v>
      </c>
      <c r="AM669" s="1494" t="e">
        <f t="shared" si="185"/>
        <v>#N/A</v>
      </c>
      <c r="AN669" s="1494" t="e">
        <f>VLOOKUP(AJ669,'Item Master Data'!$A:$G,7,FALSE)</f>
        <v>#N/A</v>
      </c>
      <c r="AO669" s="1494" t="e">
        <f t="shared" si="186"/>
        <v>#N/A</v>
      </c>
    </row>
    <row r="670" spans="1:41" s="1494" customFormat="1" ht="15" customHeight="1">
      <c r="A670" s="1872" t="s">
        <v>2534</v>
      </c>
      <c r="B670" s="2029" t="s">
        <v>4201</v>
      </c>
      <c r="C670" s="2029" t="s">
        <v>2525</v>
      </c>
      <c r="D670" s="2029" t="s">
        <v>2503</v>
      </c>
      <c r="E670" s="2031">
        <v>360</v>
      </c>
      <c r="F670" s="2032">
        <v>896</v>
      </c>
      <c r="G670" s="1833"/>
      <c r="H670" s="1831"/>
      <c r="I670" s="1837"/>
      <c r="J670" s="2104"/>
      <c r="K670" s="2104"/>
      <c r="L670" s="2105">
        <f t="shared" ref="L670" si="188">H670</f>
        <v>0</v>
      </c>
      <c r="M670" s="1832">
        <f t="shared" ref="M670" si="189">SUM(I670:L670)</f>
        <v>0</v>
      </c>
      <c r="N670" s="2030"/>
      <c r="O670" s="2030"/>
      <c r="P670" s="2030"/>
      <c r="Q670" s="2030"/>
      <c r="R670" s="2029" t="s">
        <v>1144</v>
      </c>
      <c r="S670" s="2029">
        <v>60</v>
      </c>
      <c r="T670" s="2029">
        <v>49201132</v>
      </c>
      <c r="U670" s="2024">
        <v>0.55000000000000004</v>
      </c>
      <c r="V670" s="2103" t="s">
        <v>4140</v>
      </c>
      <c r="W670" s="2029" t="s">
        <v>1094</v>
      </c>
      <c r="X670" s="2029">
        <v>100</v>
      </c>
      <c r="Y670" s="2029">
        <v>0</v>
      </c>
      <c r="Z670" s="2029" t="s">
        <v>4241</v>
      </c>
      <c r="AA670" s="2029" t="s">
        <v>1133</v>
      </c>
      <c r="AB670" s="2027">
        <v>12065</v>
      </c>
      <c r="AC670" s="2029" t="s">
        <v>1096</v>
      </c>
      <c r="AD670" s="1937" t="s">
        <v>3662</v>
      </c>
      <c r="AE670" s="2029"/>
      <c r="AF670" s="2026"/>
      <c r="AG670" s="2026" t="s">
        <v>1087</v>
      </c>
      <c r="AH670" s="2029"/>
      <c r="AI670" s="2047">
        <f t="shared" ref="AI670" si="190">T670</f>
        <v>49201132</v>
      </c>
      <c r="AJ670" s="2076" cm="1">
        <f t="array" ref="AJ670">SUM(MID(0&amp;AI670,LARGE(INDEX(ISNUMBER(--MID(AI670,ROW($1:$127),1))*ROW($1:$127),),ROW($1:$127))+1,1)*10^ROW($1:$127)/10)</f>
        <v>49201132</v>
      </c>
      <c r="AK670" s="1953" t="str">
        <f>VLOOKUP($AJ670,'Item Master Data'!$A:$F,3,FALSE)</f>
        <v>Q.PEAK DUO BLK G10+</v>
      </c>
      <c r="AL670" s="1494">
        <f>VLOOKUP($AJ670,'Item Master Data'!$A:$F,6,FALSE)</f>
        <v>360</v>
      </c>
      <c r="AM670" s="1494">
        <f t="shared" ref="AM670" si="191">F670/AN670</f>
        <v>28</v>
      </c>
      <c r="AN670" s="1494">
        <f>VLOOKUP(AJ670,'Item Master Data'!$A:$G,7,FALSE)</f>
        <v>32</v>
      </c>
      <c r="AO670" s="1494">
        <f t="shared" ref="AO670" si="192">E670-AL670</f>
        <v>0</v>
      </c>
    </row>
    <row r="671" spans="1:41" s="1494" customFormat="1" ht="15" customHeight="1">
      <c r="A671" s="1872" t="s">
        <v>2534</v>
      </c>
      <c r="B671" s="2029" t="s">
        <v>4200</v>
      </c>
      <c r="C671" s="2029" t="s">
        <v>2525</v>
      </c>
      <c r="D671" s="2029" t="s">
        <v>2503</v>
      </c>
      <c r="E671" s="2031">
        <v>360</v>
      </c>
      <c r="F671" s="2032">
        <v>448</v>
      </c>
      <c r="G671" s="1833"/>
      <c r="H671" s="1831"/>
      <c r="I671" s="1837"/>
      <c r="J671" s="2104"/>
      <c r="K671" s="2104"/>
      <c r="L671" s="2105">
        <f t="shared" ref="L671" si="193">H671</f>
        <v>0</v>
      </c>
      <c r="M671" s="1832">
        <f t="shared" ref="M671" si="194">SUM(I671:L671)</f>
        <v>0</v>
      </c>
      <c r="N671" s="2030"/>
      <c r="O671" s="2030"/>
      <c r="P671" s="2030"/>
      <c r="Q671" s="2030"/>
      <c r="R671" s="2029" t="s">
        <v>1144</v>
      </c>
      <c r="S671" s="2029">
        <v>60</v>
      </c>
      <c r="T671" s="2029">
        <v>49201132</v>
      </c>
      <c r="U671" s="2024">
        <v>0.55000000000000004</v>
      </c>
      <c r="V671" s="2103" t="s">
        <v>4140</v>
      </c>
      <c r="W671" s="2029" t="s">
        <v>1094</v>
      </c>
      <c r="X671" s="2029">
        <v>100</v>
      </c>
      <c r="Y671" s="2029">
        <v>0</v>
      </c>
      <c r="Z671" s="2029" t="s">
        <v>4241</v>
      </c>
      <c r="AA671" s="2029" t="s">
        <v>1133</v>
      </c>
      <c r="AB671" s="2027">
        <v>12065</v>
      </c>
      <c r="AC671" s="2029" t="s">
        <v>1096</v>
      </c>
      <c r="AD671" s="1937" t="s">
        <v>3662</v>
      </c>
      <c r="AE671" s="2029"/>
      <c r="AF671" s="2026"/>
      <c r="AG671" s="2026" t="s">
        <v>1087</v>
      </c>
      <c r="AH671" s="2029"/>
      <c r="AI671" s="2047">
        <f t="shared" ref="AI671" si="195">T671</f>
        <v>49201132</v>
      </c>
      <c r="AJ671" s="2076" cm="1">
        <f t="array" ref="AJ671">SUM(MID(0&amp;AI671,LARGE(INDEX(ISNUMBER(--MID(AI671,ROW($1:$127),1))*ROW($1:$127),),ROW($1:$127))+1,1)*10^ROW($1:$127)/10)</f>
        <v>49201132</v>
      </c>
      <c r="AK671" s="1953" t="str">
        <f>VLOOKUP($AJ671,'Item Master Data'!$A:$F,3,FALSE)</f>
        <v>Q.PEAK DUO BLK G10+</v>
      </c>
      <c r="AL671" s="1494">
        <f>VLOOKUP($AJ671,'Item Master Data'!$A:$F,6,FALSE)</f>
        <v>360</v>
      </c>
      <c r="AM671" s="1494">
        <f t="shared" ref="AM671" si="196">F671/AN671</f>
        <v>14</v>
      </c>
      <c r="AN671" s="1494">
        <f>VLOOKUP(AJ671,'Item Master Data'!$A:$G,7,FALSE)</f>
        <v>32</v>
      </c>
      <c r="AO671" s="1494">
        <f t="shared" ref="AO671" si="197">E671-AL671</f>
        <v>0</v>
      </c>
    </row>
    <row r="672" spans="1:41" s="1494" customFormat="1" ht="15" customHeight="1">
      <c r="A672" s="1550" t="s">
        <v>1091</v>
      </c>
      <c r="B672" s="2029">
        <v>101492</v>
      </c>
      <c r="C672" s="2029" t="s">
        <v>1128</v>
      </c>
      <c r="D672" s="2029" t="s">
        <v>2220</v>
      </c>
      <c r="E672" s="2029">
        <v>400</v>
      </c>
      <c r="F672" s="1950">
        <v>768</v>
      </c>
      <c r="G672" s="1833"/>
      <c r="H672" s="2108"/>
      <c r="I672" s="1837"/>
      <c r="J672" s="2104"/>
      <c r="K672" s="2104"/>
      <c r="L672" s="2105">
        <f t="shared" ref="L672" si="198">H672</f>
        <v>0</v>
      </c>
      <c r="M672" s="1832">
        <f t="shared" ref="M672" si="199">SUM(I672:L672)</f>
        <v>0</v>
      </c>
      <c r="N672" s="2030"/>
      <c r="O672" s="2030" t="s">
        <v>3643</v>
      </c>
      <c r="P672" s="2030"/>
      <c r="Q672" s="2030"/>
      <c r="R672" s="2029" t="s">
        <v>1093</v>
      </c>
      <c r="S672" s="2029">
        <v>60</v>
      </c>
      <c r="T672" s="1951" t="s">
        <v>2504</v>
      </c>
      <c r="U672" s="2079">
        <v>0.57499999999999996</v>
      </c>
      <c r="V672" s="2029" t="s">
        <v>3655</v>
      </c>
      <c r="W672" s="2029" t="s">
        <v>1103</v>
      </c>
      <c r="X672" s="2029">
        <v>100</v>
      </c>
      <c r="Y672" s="2029">
        <v>0</v>
      </c>
      <c r="Z672" s="2030" t="s">
        <v>1127</v>
      </c>
      <c r="AA672" s="2030" t="s">
        <v>1099</v>
      </c>
      <c r="AB672" s="1949">
        <v>92058</v>
      </c>
      <c r="AC672" s="2029" t="s">
        <v>1096</v>
      </c>
      <c r="AD672" s="1937" t="s">
        <v>1099</v>
      </c>
      <c r="AE672" s="2029" t="s">
        <v>2230</v>
      </c>
      <c r="AF672" s="2026"/>
      <c r="AG672" s="2029" t="s">
        <v>1087</v>
      </c>
      <c r="AH672" s="2029"/>
      <c r="AI672" s="2047" t="str">
        <f t="shared" ref="AI672" si="200">T672</f>
        <v>30390156F</v>
      </c>
      <c r="AJ672" s="2076" cm="1">
        <f t="array" ref="AJ672">SUM(MID(0&amp;AI672,LARGE(INDEX(ISNUMBER(--MID(AI672,ROW($1:$127),1))*ROW($1:$127),),ROW($1:$127))+1,1)*10^ROW($1:$127)/10)</f>
        <v>30390156</v>
      </c>
      <c r="AK672" s="1953" t="str">
        <f>VLOOKUP($AJ672,'Item Master Data'!$A:$F,3,FALSE)</f>
        <v>Q.PEAK DUO BLK ML G10+</v>
      </c>
      <c r="AL672" s="1494">
        <f>VLOOKUP($AJ672,'Item Master Data'!$A:$F,6,FALSE)</f>
        <v>400</v>
      </c>
      <c r="AM672" s="1494">
        <f t="shared" ref="AM672" si="201">F672/AN672</f>
        <v>24</v>
      </c>
      <c r="AN672" s="1494">
        <f>VLOOKUP(AJ672,'Item Master Data'!$A:$G,7,FALSE)</f>
        <v>32</v>
      </c>
      <c r="AO672" s="1494">
        <f t="shared" ref="AO672" si="202">E672-AL672</f>
        <v>0</v>
      </c>
    </row>
    <row r="673" spans="1:44" s="1494" customFormat="1" ht="15" customHeight="1">
      <c r="A673" s="1550" t="s">
        <v>1091</v>
      </c>
      <c r="B673" s="2029" t="s">
        <v>3743</v>
      </c>
      <c r="C673" s="2029" t="s">
        <v>2500</v>
      </c>
      <c r="D673" s="2029" t="s">
        <v>1108</v>
      </c>
      <c r="E673" s="2029">
        <v>340</v>
      </c>
      <c r="F673" s="1950">
        <v>2554</v>
      </c>
      <c r="G673" s="1833">
        <f t="shared" ref="G673" si="203">F673*E673</f>
        <v>868360</v>
      </c>
      <c r="H673" s="1831">
        <f t="shared" ref="H673" si="204">E673*F673/1000000</f>
        <v>0.86836000000000002</v>
      </c>
      <c r="I673" s="1837"/>
      <c r="J673" s="2104"/>
      <c r="K673" s="2104"/>
      <c r="L673" s="2105">
        <f t="shared" ref="L673" si="205">H673</f>
        <v>0.86836000000000002</v>
      </c>
      <c r="M673" s="1832">
        <f t="shared" ref="M673" si="206">SUM(I673:L673)</f>
        <v>0.86836000000000002</v>
      </c>
      <c r="N673" s="2030" t="s">
        <v>1068</v>
      </c>
      <c r="O673" s="2030"/>
      <c r="P673" s="2030"/>
      <c r="Q673" s="2030"/>
      <c r="R673" s="2029" t="s">
        <v>1093</v>
      </c>
      <c r="S673" s="2029">
        <v>60</v>
      </c>
      <c r="T673" s="1951" t="s">
        <v>2505</v>
      </c>
      <c r="U673" s="2024">
        <v>0.46499999999999997</v>
      </c>
      <c r="V673" s="2029"/>
      <c r="W673" s="2029" t="s">
        <v>1103</v>
      </c>
      <c r="X673" s="2029">
        <v>100</v>
      </c>
      <c r="Y673" s="2029">
        <v>0</v>
      </c>
      <c r="Z673" s="2030" t="s">
        <v>1161</v>
      </c>
      <c r="AA673" s="2030" t="s">
        <v>1099</v>
      </c>
      <c r="AB673" s="1949">
        <v>93291</v>
      </c>
      <c r="AC673" s="2029" t="s">
        <v>1096</v>
      </c>
      <c r="AD673" s="1937" t="s">
        <v>1099</v>
      </c>
      <c r="AE673" s="2029" t="s">
        <v>2230</v>
      </c>
      <c r="AF673" s="2026" t="s">
        <v>1098</v>
      </c>
      <c r="AG673" s="2029" t="s">
        <v>1087</v>
      </c>
      <c r="AH673" s="2029"/>
      <c r="AI673" s="2047" t="str">
        <f t="shared" ref="AI673" si="207">T673</f>
        <v>30376609C</v>
      </c>
      <c r="AJ673" s="2076" cm="1">
        <f t="array" ref="AJ673">SUM(MID(0&amp;AI673,LARGE(INDEX(ISNUMBER(--MID(AI673,ROW($1:$127),1))*ROW($1:$127),),ROW($1:$127))+1,1)*10^ROW($1:$127)/10)</f>
        <v>30376609</v>
      </c>
      <c r="AK673" s="1953" t="str">
        <f>VLOOKUP($AJ673,'Item Master Data'!$A:$F,3,FALSE)</f>
        <v>Q.PEAK DUO BLK G6+</v>
      </c>
      <c r="AL673" s="1494">
        <f>VLOOKUP($AJ673,'Item Master Data'!$A:$F,6,FALSE)</f>
        <v>340</v>
      </c>
      <c r="AM673" s="1494">
        <f t="shared" ref="AM673" si="208">F673/AN673</f>
        <v>79.8125</v>
      </c>
      <c r="AN673" s="1494">
        <f>VLOOKUP(AJ673,'Item Master Data'!$A:$G,7,FALSE)</f>
        <v>32</v>
      </c>
      <c r="AO673" s="1494">
        <f t="shared" ref="AO673" si="209">E673-AL673</f>
        <v>0</v>
      </c>
    </row>
    <row r="674" spans="1:44" s="1494" customFormat="1" ht="15" customHeight="1">
      <c r="A674" s="1550" t="s">
        <v>1156</v>
      </c>
      <c r="B674" s="2256" t="s">
        <v>4052</v>
      </c>
      <c r="C674" s="2030" t="s">
        <v>4053</v>
      </c>
      <c r="D674" s="2029" t="s">
        <v>2210</v>
      </c>
      <c r="E674" s="2031">
        <v>475</v>
      </c>
      <c r="F674" s="2032">
        <v>696</v>
      </c>
      <c r="G674" s="1833">
        <f t="shared" ref="G674" si="210">E674*F674</f>
        <v>330600</v>
      </c>
      <c r="H674" s="1831">
        <f t="shared" ref="H674" si="211">E674*F674/1000000</f>
        <v>0.3306</v>
      </c>
      <c r="I674" s="1837"/>
      <c r="J674" s="2104"/>
      <c r="K674" s="2104"/>
      <c r="L674" s="2105">
        <f t="shared" ref="L674" si="212">H674</f>
        <v>0.3306</v>
      </c>
      <c r="M674" s="1832">
        <f t="shared" ref="M674" si="213">SUM(I674:L674)</f>
        <v>0.3306</v>
      </c>
      <c r="N674" s="2030" t="s">
        <v>4289</v>
      </c>
      <c r="O674" s="2030" t="s">
        <v>2257</v>
      </c>
      <c r="P674" s="2030"/>
      <c r="Q674" s="2030"/>
      <c r="R674" s="2029" t="s">
        <v>2244</v>
      </c>
      <c r="S674" s="2029">
        <v>72</v>
      </c>
      <c r="T674" s="2029">
        <v>49303155</v>
      </c>
      <c r="U674" s="2024">
        <v>0.47</v>
      </c>
      <c r="V674" s="1952"/>
      <c r="W674" s="2029" t="s">
        <v>1103</v>
      </c>
      <c r="X674" s="2028">
        <v>0</v>
      </c>
      <c r="Y674" s="2029">
        <v>60</v>
      </c>
      <c r="Z674" s="2029" t="s">
        <v>4105</v>
      </c>
      <c r="AA674" s="2029" t="s">
        <v>4106</v>
      </c>
      <c r="AB674" s="2027">
        <v>5401</v>
      </c>
      <c r="AC674" s="2029" t="s">
        <v>1096</v>
      </c>
      <c r="AD674" s="1937" t="s">
        <v>3662</v>
      </c>
      <c r="AE674" s="2029"/>
      <c r="AF674" s="2029"/>
      <c r="AG674" s="2029" t="s">
        <v>2235</v>
      </c>
      <c r="AH674" s="1951"/>
      <c r="AI674" s="2047">
        <f t="shared" ref="AI674" si="214">T674</f>
        <v>49303155</v>
      </c>
      <c r="AJ674" s="2076" cm="1">
        <f t="array" ref="AJ674">SUM(MID(0&amp;AI674,LARGE(INDEX(ISNUMBER(--MID(AI674,ROW($1:$127),1))*ROW($1:$127),),ROW($1:$127))+1,1)*10^ROW($1:$127)/10)</f>
        <v>49303155</v>
      </c>
      <c r="AK674" s="1953" t="str">
        <f>VLOOKUP($AJ674,'Item Master Data'!$A:$F,3,FALSE)</f>
        <v>Q.PEAK DUO XL G10 BFG</v>
      </c>
      <c r="AL674" s="1494">
        <f>VLOOKUP($AJ674,'Item Master Data'!$A:$F,6,FALSE)</f>
        <v>475</v>
      </c>
      <c r="AM674" s="1494">
        <f t="shared" ref="AM674" si="215">F674/AN674</f>
        <v>24</v>
      </c>
      <c r="AN674" s="1494">
        <f>VLOOKUP(AJ674,'Item Master Data'!$A:$G,7,FALSE)</f>
        <v>29</v>
      </c>
      <c r="AO674" s="1494">
        <f t="shared" ref="AO674" si="216">E674-AL674</f>
        <v>0</v>
      </c>
    </row>
    <row r="675" spans="1:44" s="1494" customFormat="1" ht="15" customHeight="1">
      <c r="A675" s="1550" t="s">
        <v>1156</v>
      </c>
      <c r="B675" s="2256" t="s">
        <v>4048</v>
      </c>
      <c r="C675" s="2030" t="s">
        <v>4047</v>
      </c>
      <c r="D675" s="2029" t="s">
        <v>2210</v>
      </c>
      <c r="E675" s="2031">
        <v>475</v>
      </c>
      <c r="F675" s="2032">
        <v>2552</v>
      </c>
      <c r="G675" s="1833">
        <f t="shared" ref="G675:G676" si="217">E675*F675</f>
        <v>1212200</v>
      </c>
      <c r="H675" s="1831">
        <f t="shared" ref="H675:H676" si="218">E675*F675/1000000</f>
        <v>1.2121999999999999</v>
      </c>
      <c r="I675" s="1837"/>
      <c r="J675" s="2104"/>
      <c r="K675" s="2104"/>
      <c r="L675" s="2105">
        <f t="shared" ref="L675:L676" si="219">H675</f>
        <v>1.2121999999999999</v>
      </c>
      <c r="M675" s="1832">
        <f t="shared" ref="M675:M676" si="220">SUM(I675:L675)</f>
        <v>1.2121999999999999</v>
      </c>
      <c r="N675" s="2030" t="s">
        <v>4289</v>
      </c>
      <c r="O675" s="2030" t="s">
        <v>2257</v>
      </c>
      <c r="P675" s="2030"/>
      <c r="Q675" s="2030"/>
      <c r="R675" s="2029" t="s">
        <v>2243</v>
      </c>
      <c r="S675" s="2029">
        <v>72</v>
      </c>
      <c r="T675" s="2029" t="s">
        <v>3176</v>
      </c>
      <c r="U675" s="2024">
        <v>0.5</v>
      </c>
      <c r="V675" s="1952"/>
      <c r="W675" s="2029" t="s">
        <v>1103</v>
      </c>
      <c r="X675" s="2028"/>
      <c r="Y675" s="2029">
        <v>60</v>
      </c>
      <c r="Z675" s="2029" t="s">
        <v>4104</v>
      </c>
      <c r="AA675" s="2029" t="s">
        <v>1186</v>
      </c>
      <c r="AB675" s="2027">
        <v>61704</v>
      </c>
      <c r="AC675" s="2029" t="s">
        <v>1096</v>
      </c>
      <c r="AD675" s="1937" t="s">
        <v>3662</v>
      </c>
      <c r="AE675" s="2029"/>
      <c r="AF675" s="2029"/>
      <c r="AG675" s="2029"/>
      <c r="AH675" s="1951"/>
      <c r="AI675" s="2047" t="str">
        <f t="shared" ref="AI675:AI676" si="221">T675</f>
        <v>12005833C</v>
      </c>
      <c r="AJ675" s="2076" cm="1">
        <f t="array" ref="AJ675">SUM(MID(0&amp;AI675,LARGE(INDEX(ISNUMBER(--MID(AI675,ROW($1:$127),1))*ROW($1:$127),),ROW($1:$127))+1,1)*10^ROW($1:$127)/10)</f>
        <v>12005833</v>
      </c>
      <c r="AK675" s="1953" t="str">
        <f>VLOOKUP($AJ675,'Item Master Data'!$A:$F,3,FALSE)</f>
        <v>Q.PEAK DUO XL G10 BFG</v>
      </c>
      <c r="AL675" s="1494">
        <f>VLOOKUP($AJ675,'Item Master Data'!$A:$F,6,FALSE)</f>
        <v>475</v>
      </c>
      <c r="AM675" s="1494" t="e">
        <f t="shared" ref="AM675:AM676" si="222">F675/AN675</f>
        <v>#VALUE!</v>
      </c>
      <c r="AN675" s="1494" t="str">
        <f>VLOOKUP(AJ675,'Item Master Data'!$A:$G,7,FALSE)</f>
        <v> 30</v>
      </c>
      <c r="AO675" s="1494">
        <f t="shared" ref="AO675:AO676" si="223">E675-AL675</f>
        <v>0</v>
      </c>
      <c r="AQ675" s="1494">
        <v>44573</v>
      </c>
      <c r="AR675" s="1494">
        <v>768</v>
      </c>
    </row>
    <row r="676" spans="1:44" s="1494" customFormat="1" ht="15" customHeight="1">
      <c r="A676" s="1550" t="s">
        <v>1156</v>
      </c>
      <c r="B676" s="2256" t="s">
        <v>4049</v>
      </c>
      <c r="C676" s="2030" t="s">
        <v>4047</v>
      </c>
      <c r="D676" s="2029" t="s">
        <v>2210</v>
      </c>
      <c r="E676" s="2031">
        <v>475</v>
      </c>
      <c r="F676" s="2032">
        <v>5075</v>
      </c>
      <c r="G676" s="1833">
        <f t="shared" si="217"/>
        <v>2410625</v>
      </c>
      <c r="H676" s="1831">
        <f t="shared" si="218"/>
        <v>2.410625</v>
      </c>
      <c r="I676" s="1837"/>
      <c r="J676" s="2104"/>
      <c r="K676" s="2104"/>
      <c r="L676" s="2105">
        <f t="shared" si="219"/>
        <v>2.410625</v>
      </c>
      <c r="M676" s="1832">
        <f t="shared" si="220"/>
        <v>2.410625</v>
      </c>
      <c r="N676" s="2030" t="s">
        <v>4289</v>
      </c>
      <c r="O676" s="2030" t="s">
        <v>2257</v>
      </c>
      <c r="P676" s="2030"/>
      <c r="Q676" s="2030"/>
      <c r="R676" s="2029" t="s">
        <v>2243</v>
      </c>
      <c r="S676" s="2029">
        <v>72</v>
      </c>
      <c r="T676" s="2029" t="s">
        <v>3176</v>
      </c>
      <c r="U676" s="2024">
        <v>0.5</v>
      </c>
      <c r="V676" s="1952"/>
      <c r="W676" s="2029" t="s">
        <v>1103</v>
      </c>
      <c r="X676" s="2028"/>
      <c r="Y676" s="2029">
        <v>60</v>
      </c>
      <c r="Z676" s="2029" t="s">
        <v>4104</v>
      </c>
      <c r="AA676" s="2029" t="s">
        <v>1186</v>
      </c>
      <c r="AB676" s="2027">
        <v>61704</v>
      </c>
      <c r="AC676" s="2029" t="s">
        <v>1096</v>
      </c>
      <c r="AD676" s="1937" t="s">
        <v>3662</v>
      </c>
      <c r="AE676" s="2029"/>
      <c r="AF676" s="2029"/>
      <c r="AG676" s="2029"/>
      <c r="AH676" s="1951"/>
      <c r="AI676" s="2047" t="str">
        <f t="shared" si="221"/>
        <v>12005833C</v>
      </c>
      <c r="AJ676" s="2076" cm="1">
        <f t="array" ref="AJ676">SUM(MID(0&amp;AI676,LARGE(INDEX(ISNUMBER(--MID(AI676,ROW($1:$127),1))*ROW($1:$127),),ROW($1:$127))+1,1)*10^ROW($1:$127)/10)</f>
        <v>12005833</v>
      </c>
      <c r="AK676" s="1953" t="str">
        <f>VLOOKUP($AJ676,'Item Master Data'!$A:$F,3,FALSE)</f>
        <v>Q.PEAK DUO XL G10 BFG</v>
      </c>
      <c r="AL676" s="1494">
        <f>VLOOKUP($AJ676,'Item Master Data'!$A:$F,6,FALSE)</f>
        <v>475</v>
      </c>
      <c r="AM676" s="1494" t="e">
        <f t="shared" si="222"/>
        <v>#VALUE!</v>
      </c>
      <c r="AN676" s="1494" t="str">
        <f>VLOOKUP(AJ676,'Item Master Data'!$A:$G,7,FALSE)</f>
        <v> 30</v>
      </c>
      <c r="AO676" s="1494">
        <f t="shared" si="223"/>
        <v>0</v>
      </c>
      <c r="AQ676" s="1494">
        <v>44573</v>
      </c>
      <c r="AR676" s="1494">
        <v>768</v>
      </c>
    </row>
    <row r="677" spans="1:44" s="1494" customFormat="1" ht="15" customHeight="1">
      <c r="A677" s="1550" t="s">
        <v>1156</v>
      </c>
      <c r="B677" s="2256" t="s">
        <v>4042</v>
      </c>
      <c r="C677" s="2030" t="s">
        <v>2303</v>
      </c>
      <c r="D677" s="2029" t="s">
        <v>2210</v>
      </c>
      <c r="E677" s="2031">
        <v>475</v>
      </c>
      <c r="F677" s="2032">
        <v>2436</v>
      </c>
      <c r="G677" s="1833">
        <f t="shared" ref="G677" si="224">E677*F677</f>
        <v>1157100</v>
      </c>
      <c r="H677" s="1831">
        <f t="shared" ref="H677" si="225">E677*F677/1000000</f>
        <v>1.1571</v>
      </c>
      <c r="I677" s="1837"/>
      <c r="J677" s="2104"/>
      <c r="K677" s="2104"/>
      <c r="L677" s="2105">
        <f t="shared" ref="L677" si="226">H677</f>
        <v>1.1571</v>
      </c>
      <c r="M677" s="1832">
        <f t="shared" ref="M677" si="227">SUM(I677:L677)</f>
        <v>1.1571</v>
      </c>
      <c r="N677" s="2030" t="s">
        <v>4289</v>
      </c>
      <c r="O677" s="2030" t="s">
        <v>2257</v>
      </c>
      <c r="P677" s="2030"/>
      <c r="Q677" s="2030"/>
      <c r="R677" s="2029" t="s">
        <v>2243</v>
      </c>
      <c r="S677" s="2029">
        <v>72</v>
      </c>
      <c r="T677" s="2029" t="s">
        <v>3176</v>
      </c>
      <c r="U677" s="2024">
        <v>0.47</v>
      </c>
      <c r="V677" s="2114"/>
      <c r="W677" s="2029" t="s">
        <v>1103</v>
      </c>
      <c r="X677" s="2028"/>
      <c r="Y677" s="2029">
        <v>60</v>
      </c>
      <c r="Z677" s="2029" t="s">
        <v>3346</v>
      </c>
      <c r="AA677" s="2029" t="s">
        <v>2307</v>
      </c>
      <c r="AB677" s="2027" t="s">
        <v>3347</v>
      </c>
      <c r="AC677" s="2029" t="s">
        <v>1096</v>
      </c>
      <c r="AD677" s="2029" t="s">
        <v>1113</v>
      </c>
      <c r="AE677" s="2029"/>
      <c r="AF677" s="2029" t="s">
        <v>1110</v>
      </c>
      <c r="AG677" s="2029" t="s">
        <v>1087</v>
      </c>
      <c r="AH677" s="1951"/>
      <c r="AI677" s="2047" t="str">
        <f t="shared" ref="AI677" si="228">T677</f>
        <v>12005833C</v>
      </c>
      <c r="AJ677" s="2076" cm="1">
        <f t="array" ref="AJ677">SUM(MID(0&amp;AI677,LARGE(INDEX(ISNUMBER(--MID(AI677,ROW($1:$127),1))*ROW($1:$127),),ROW($1:$127))+1,1)*10^ROW($1:$127)/10)</f>
        <v>12005833</v>
      </c>
      <c r="AK677" s="1953" t="str">
        <f>VLOOKUP($AJ677,'Item Master Data'!$A:$F,3,FALSE)</f>
        <v>Q.PEAK DUO XL G10 BFG</v>
      </c>
      <c r="AL677" s="1494">
        <f>VLOOKUP($AJ677,'Item Master Data'!$A:$F,6,FALSE)</f>
        <v>475</v>
      </c>
      <c r="AM677" s="1494" t="e">
        <f t="shared" ref="AM677" si="229">F677/AN677</f>
        <v>#VALUE!</v>
      </c>
      <c r="AN677" s="1494" t="str">
        <f>VLOOKUP(AJ677,'Item Master Data'!$A:$G,7,FALSE)</f>
        <v> 30</v>
      </c>
      <c r="AO677" s="1494">
        <f t="shared" ref="AO677" si="230">E677-AL677</f>
        <v>0</v>
      </c>
    </row>
    <row r="678" spans="1:44" s="1494" customFormat="1" ht="15" customHeight="1">
      <c r="A678" s="1550" t="s">
        <v>1156</v>
      </c>
      <c r="B678" s="2256" t="s">
        <v>4037</v>
      </c>
      <c r="C678" s="2029" t="s">
        <v>3181</v>
      </c>
      <c r="D678" s="2029" t="s">
        <v>2210</v>
      </c>
      <c r="E678" s="2029">
        <v>475</v>
      </c>
      <c r="F678" s="2244">
        <v>580</v>
      </c>
      <c r="G678" s="1833">
        <f t="shared" ref="G678" si="231">F678*E678</f>
        <v>275500</v>
      </c>
      <c r="H678" s="1831">
        <f t="shared" ref="H678" si="232">E678*F678/1000000</f>
        <v>0.27550000000000002</v>
      </c>
      <c r="I678" s="1837"/>
      <c r="J678" s="2104"/>
      <c r="K678" s="2104"/>
      <c r="L678" s="2105">
        <f t="shared" ref="L678" si="233">H678</f>
        <v>0.27550000000000002</v>
      </c>
      <c r="M678" s="1832">
        <f t="shared" ref="M678" si="234">SUM(I678:L678)</f>
        <v>0.27550000000000002</v>
      </c>
      <c r="N678" s="2030" t="s">
        <v>4289</v>
      </c>
      <c r="O678" s="2030"/>
      <c r="P678" s="2030"/>
      <c r="Q678" s="2030"/>
      <c r="R678" s="2029" t="s">
        <v>2243</v>
      </c>
      <c r="S678" s="2029">
        <v>72</v>
      </c>
      <c r="T678" s="2029" t="s">
        <v>3176</v>
      </c>
      <c r="U678" s="2024">
        <v>0.5</v>
      </c>
      <c r="V678" s="2114" t="s">
        <v>4087</v>
      </c>
      <c r="W678" s="2029" t="s">
        <v>1103</v>
      </c>
      <c r="X678" s="2028"/>
      <c r="Y678" s="2029">
        <v>60</v>
      </c>
      <c r="Z678" s="2029" t="s">
        <v>3183</v>
      </c>
      <c r="AA678" s="2029" t="s">
        <v>3179</v>
      </c>
      <c r="AB678" s="2027" t="s">
        <v>3184</v>
      </c>
      <c r="AC678" s="2029" t="s">
        <v>1096</v>
      </c>
      <c r="AD678" s="2029" t="s">
        <v>1113</v>
      </c>
      <c r="AE678" s="2029"/>
      <c r="AF678" s="2029" t="s">
        <v>1110</v>
      </c>
      <c r="AG678" s="2029"/>
      <c r="AH678" s="1951"/>
      <c r="AI678" s="2047" t="str">
        <f t="shared" ref="AI678" si="235">T678</f>
        <v>12005833C</v>
      </c>
      <c r="AJ678" s="2076" cm="1">
        <f t="array" ref="AJ678">SUM(MID(0&amp;AI678,LARGE(INDEX(ISNUMBER(--MID(AI678,ROW($1:$127),1))*ROW($1:$127),),ROW($1:$127))+1,1)*10^ROW($1:$127)/10)</f>
        <v>12005833</v>
      </c>
      <c r="AK678" s="1953" t="str">
        <f>VLOOKUP($AJ678,'Item Master Data'!$A:$F,3,FALSE)</f>
        <v>Q.PEAK DUO XL G10 BFG</v>
      </c>
      <c r="AL678" s="1494">
        <f>VLOOKUP($AJ678,'Item Master Data'!$A:$F,6,FALSE)</f>
        <v>475</v>
      </c>
      <c r="AM678" s="1494" t="e">
        <f t="shared" ref="AM678" si="236">F678/AN678</f>
        <v>#VALUE!</v>
      </c>
      <c r="AN678" s="1494" t="str">
        <f>VLOOKUP(AJ678,'Item Master Data'!$A:$G,7,FALSE)</f>
        <v> 30</v>
      </c>
      <c r="AO678" s="1494">
        <f t="shared" ref="AO678" si="237">E678-AL678</f>
        <v>0</v>
      </c>
    </row>
    <row r="679" spans="1:44" s="1494" customFormat="1" ht="15" customHeight="1">
      <c r="A679" s="1550" t="s">
        <v>1156</v>
      </c>
      <c r="B679" s="2256" t="s">
        <v>4035</v>
      </c>
      <c r="C679" s="2030" t="s">
        <v>1174</v>
      </c>
      <c r="D679" s="2029" t="s">
        <v>2210</v>
      </c>
      <c r="E679" s="2031">
        <v>475</v>
      </c>
      <c r="F679" s="2032">
        <v>1740</v>
      </c>
      <c r="G679" s="1833">
        <f t="shared" ref="G679" si="238">E679*F679</f>
        <v>826500</v>
      </c>
      <c r="H679" s="1831">
        <f t="shared" ref="H679" si="239">E679*F679/1000000</f>
        <v>0.82650000000000001</v>
      </c>
      <c r="I679" s="1837"/>
      <c r="J679" s="2104"/>
      <c r="K679" s="2104"/>
      <c r="L679" s="2105">
        <f t="shared" ref="L679" si="240">H679</f>
        <v>0.82650000000000001</v>
      </c>
      <c r="M679" s="1832">
        <f t="shared" ref="M679" si="241">SUM(I679:L679)</f>
        <v>0.82650000000000001</v>
      </c>
      <c r="N679" s="2030" t="s">
        <v>4289</v>
      </c>
      <c r="O679" s="2030" t="s">
        <v>2257</v>
      </c>
      <c r="P679" s="2030"/>
      <c r="Q679" s="2030"/>
      <c r="R679" s="2029" t="s">
        <v>2243</v>
      </c>
      <c r="S679" s="2029">
        <v>72</v>
      </c>
      <c r="T679" s="2029" t="s">
        <v>3176</v>
      </c>
      <c r="U679" s="2024">
        <v>0.5</v>
      </c>
      <c r="V679" s="1952"/>
      <c r="W679" s="2029" t="s">
        <v>1103</v>
      </c>
      <c r="X679" s="2028">
        <v>0</v>
      </c>
      <c r="Y679" s="2029">
        <v>60</v>
      </c>
      <c r="Z679" s="2029" t="s">
        <v>2530</v>
      </c>
      <c r="AA679" s="2029" t="s">
        <v>1132</v>
      </c>
      <c r="AB679" s="2027" t="s">
        <v>2531</v>
      </c>
      <c r="AC679" s="2029" t="s">
        <v>1096</v>
      </c>
      <c r="AD679" s="2029" t="s">
        <v>1113</v>
      </c>
      <c r="AE679" s="2029"/>
      <c r="AF679" s="2029" t="s">
        <v>1098</v>
      </c>
      <c r="AG679" s="2029" t="s">
        <v>2235</v>
      </c>
      <c r="AH679" s="1951"/>
      <c r="AI679" s="2047" t="str">
        <f t="shared" ref="AI679" si="242">T679</f>
        <v>12005833C</v>
      </c>
      <c r="AJ679" s="2076" cm="1">
        <f t="array" ref="AJ679">SUM(MID(0&amp;AI679,LARGE(INDEX(ISNUMBER(--MID(AI679,ROW($1:$127),1))*ROW($1:$127),),ROW($1:$127))+1,1)*10^ROW($1:$127)/10)</f>
        <v>12005833</v>
      </c>
      <c r="AK679" s="1953" t="str">
        <f>VLOOKUP($AJ679,'Item Master Data'!$A:$F,3,FALSE)</f>
        <v>Q.PEAK DUO XL G10 BFG</v>
      </c>
      <c r="AL679" s="1494">
        <f>VLOOKUP($AJ679,'Item Master Data'!$A:$F,6,FALSE)</f>
        <v>475</v>
      </c>
      <c r="AM679" s="1494" t="e">
        <f t="shared" ref="AM679" si="243">F679/AN679</f>
        <v>#VALUE!</v>
      </c>
      <c r="AN679" s="1494" t="str">
        <f>VLOOKUP(AJ679,'Item Master Data'!$A:$G,7,FALSE)</f>
        <v> 30</v>
      </c>
      <c r="AO679" s="1494">
        <f t="shared" ref="AO679" si="244">E679-AL679</f>
        <v>0</v>
      </c>
    </row>
    <row r="680" spans="1:44" s="1494" customFormat="1" ht="15" customHeight="1">
      <c r="A680" s="1872" t="s">
        <v>1156</v>
      </c>
      <c r="B680" s="2269" t="s">
        <v>4026</v>
      </c>
      <c r="C680" s="2030" t="s">
        <v>4027</v>
      </c>
      <c r="D680" s="2029" t="s">
        <v>2210</v>
      </c>
      <c r="E680" s="2031">
        <v>475</v>
      </c>
      <c r="F680" s="2032">
        <v>2320</v>
      </c>
      <c r="G680" s="1833">
        <f>E680*F680</f>
        <v>1102000</v>
      </c>
      <c r="H680" s="1831">
        <f t="shared" ref="H680:H685" si="245">E680*F680/1000000</f>
        <v>1.1020000000000001</v>
      </c>
      <c r="I680" s="1837"/>
      <c r="J680" s="2104"/>
      <c r="K680" s="2104"/>
      <c r="L680" s="2105">
        <f t="shared" ref="L680:L685" si="246">H680</f>
        <v>1.1020000000000001</v>
      </c>
      <c r="M680" s="1832">
        <f t="shared" ref="M680:M685" si="247">SUM(I680:L680)</f>
        <v>1.1020000000000001</v>
      </c>
      <c r="N680" s="2030" t="s">
        <v>4289</v>
      </c>
      <c r="O680" s="2030" t="s">
        <v>4095</v>
      </c>
      <c r="P680" s="2030"/>
      <c r="Q680" s="2030"/>
      <c r="R680" s="2029" t="s">
        <v>4096</v>
      </c>
      <c r="S680" s="2029">
        <v>72</v>
      </c>
      <c r="T680" s="2029" t="s">
        <v>3176</v>
      </c>
      <c r="U680" s="2024">
        <v>0.53</v>
      </c>
      <c r="V680" s="1952" t="s">
        <v>4086</v>
      </c>
      <c r="W680" s="2029" t="s">
        <v>1094</v>
      </c>
      <c r="X680" s="2028">
        <v>30</v>
      </c>
      <c r="Y680" s="2029">
        <v>30</v>
      </c>
      <c r="Z680" s="2029" t="s">
        <v>1195</v>
      </c>
      <c r="AA680" s="2029" t="s">
        <v>1149</v>
      </c>
      <c r="AB680" s="2027">
        <v>32218</v>
      </c>
      <c r="AC680" s="2029" t="s">
        <v>1096</v>
      </c>
      <c r="AD680" s="2029" t="s">
        <v>1113</v>
      </c>
      <c r="AE680" s="2029"/>
      <c r="AF680" s="2029" t="s">
        <v>1110</v>
      </c>
      <c r="AG680" s="2029" t="s">
        <v>2235</v>
      </c>
      <c r="AH680" s="2029"/>
      <c r="AI680" s="2047" t="str">
        <f t="shared" ref="AI680:AI685" si="248">T680</f>
        <v>12005833C</v>
      </c>
      <c r="AJ680" s="2076" cm="1">
        <f t="array" ref="AJ680">SUM(MID(0&amp;AI680,LARGE(INDEX(ISNUMBER(--MID(AI680,ROW($1:$127),1))*ROW($1:$127),),ROW($1:$127))+1,1)*10^ROW($1:$127)/10)</f>
        <v>12005833</v>
      </c>
      <c r="AK680" s="1953" t="str">
        <f>VLOOKUP($AJ680,'Item Master Data'!$A:$F,3,FALSE)</f>
        <v>Q.PEAK DUO XL G10 BFG</v>
      </c>
      <c r="AL680" s="1494">
        <f>VLOOKUP($AJ680,'Item Master Data'!$A:$F,6,FALSE)</f>
        <v>475</v>
      </c>
      <c r="AM680" s="1494" t="e">
        <f t="shared" ref="AM680:AM685" si="249">F680/AN680</f>
        <v>#VALUE!</v>
      </c>
      <c r="AN680" s="1494" t="str">
        <f>VLOOKUP(AJ680,'Item Master Data'!$A:$G,7,FALSE)</f>
        <v> 30</v>
      </c>
      <c r="AO680" s="1494">
        <f t="shared" ref="AO680:AO685" si="250">E680-AL680</f>
        <v>0</v>
      </c>
    </row>
    <row r="681" spans="1:44" s="1494" customFormat="1" ht="15" customHeight="1">
      <c r="A681" s="1872" t="s">
        <v>1156</v>
      </c>
      <c r="B681" s="2256" t="s">
        <v>4028</v>
      </c>
      <c r="C681" s="2030" t="s">
        <v>3231</v>
      </c>
      <c r="D681" s="2029" t="s">
        <v>2210</v>
      </c>
      <c r="E681" s="2031">
        <v>475</v>
      </c>
      <c r="F681" s="2032">
        <v>1276</v>
      </c>
      <c r="G681" s="1833">
        <f>E681*F681</f>
        <v>606100</v>
      </c>
      <c r="H681" s="1831">
        <f t="shared" si="245"/>
        <v>0.60609999999999997</v>
      </c>
      <c r="I681" s="1837"/>
      <c r="J681" s="2104"/>
      <c r="K681" s="2104"/>
      <c r="L681" s="2105">
        <f t="shared" si="246"/>
        <v>0.60609999999999997</v>
      </c>
      <c r="M681" s="1832">
        <f t="shared" si="247"/>
        <v>0.60609999999999997</v>
      </c>
      <c r="N681" s="2030" t="s">
        <v>4289</v>
      </c>
      <c r="O681" s="2030" t="s">
        <v>2257</v>
      </c>
      <c r="P681" s="2030"/>
      <c r="Q681" s="2030"/>
      <c r="R681" s="2029" t="s">
        <v>2244</v>
      </c>
      <c r="S681" s="2029">
        <v>72</v>
      </c>
      <c r="T681" s="2029">
        <v>49303155</v>
      </c>
      <c r="U681" s="2024">
        <v>0.48</v>
      </c>
      <c r="V681" s="1952"/>
      <c r="W681" s="2029" t="s">
        <v>1103</v>
      </c>
      <c r="X681" s="2028"/>
      <c r="Y681" s="2029">
        <v>30</v>
      </c>
      <c r="Z681" s="2029" t="s">
        <v>3232</v>
      </c>
      <c r="AA681" s="2029" t="s">
        <v>1136</v>
      </c>
      <c r="AB681" s="2027">
        <v>1719</v>
      </c>
      <c r="AC681" s="2029" t="s">
        <v>1096</v>
      </c>
      <c r="AD681" s="2029" t="s">
        <v>1113</v>
      </c>
      <c r="AE681" s="2029"/>
      <c r="AF681" s="2029" t="s">
        <v>1110</v>
      </c>
      <c r="AG681" s="2029" t="s">
        <v>1087</v>
      </c>
      <c r="AH681" s="2029"/>
      <c r="AI681" s="2047">
        <f t="shared" si="248"/>
        <v>49303155</v>
      </c>
      <c r="AJ681" s="2076" cm="1">
        <f t="array" ref="AJ681">SUM(MID(0&amp;AI681,LARGE(INDEX(ISNUMBER(--MID(AI681,ROW($1:$127),1))*ROW($1:$127),),ROW($1:$127))+1,1)*10^ROW($1:$127)/10)</f>
        <v>49303155</v>
      </c>
      <c r="AK681" s="1953" t="str">
        <f>VLOOKUP($AJ681,'Item Master Data'!$A:$F,3,FALSE)</f>
        <v>Q.PEAK DUO XL G10 BFG</v>
      </c>
      <c r="AL681" s="1494">
        <f>VLOOKUP($AJ681,'Item Master Data'!$A:$F,6,FALSE)</f>
        <v>475</v>
      </c>
      <c r="AM681" s="1494">
        <f t="shared" si="249"/>
        <v>44</v>
      </c>
      <c r="AN681" s="1494">
        <f>VLOOKUP(AJ681,'Item Master Data'!$A:$G,7,FALSE)</f>
        <v>29</v>
      </c>
      <c r="AO681" s="1494">
        <f t="shared" si="250"/>
        <v>0</v>
      </c>
    </row>
    <row r="682" spans="1:44" s="1494" customFormat="1" ht="15" customHeight="1">
      <c r="A682" s="1872" t="s">
        <v>1156</v>
      </c>
      <c r="B682" s="2256" t="s">
        <v>4029</v>
      </c>
      <c r="C682" s="2030" t="s">
        <v>3231</v>
      </c>
      <c r="D682" s="2029" t="s">
        <v>2210</v>
      </c>
      <c r="E682" s="2031">
        <v>475</v>
      </c>
      <c r="F682" s="2032">
        <v>1276</v>
      </c>
      <c r="G682" s="1833">
        <f t="shared" ref="G682" si="251">E682*F682</f>
        <v>606100</v>
      </c>
      <c r="H682" s="1831">
        <f t="shared" si="245"/>
        <v>0.60609999999999997</v>
      </c>
      <c r="I682" s="1837"/>
      <c r="J682" s="2104"/>
      <c r="K682" s="2104"/>
      <c r="L682" s="2105">
        <f t="shared" si="246"/>
        <v>0.60609999999999997</v>
      </c>
      <c r="M682" s="1832">
        <f t="shared" si="247"/>
        <v>0.60609999999999997</v>
      </c>
      <c r="N682" s="2030" t="s">
        <v>4289</v>
      </c>
      <c r="O682" s="2030" t="s">
        <v>2257</v>
      </c>
      <c r="P682" s="2030"/>
      <c r="Q682" s="2030"/>
      <c r="R682" s="2029" t="s">
        <v>2244</v>
      </c>
      <c r="S682" s="2029">
        <v>72</v>
      </c>
      <c r="T682" s="2029">
        <v>49303155</v>
      </c>
      <c r="U682" s="2024">
        <v>0.48</v>
      </c>
      <c r="V682" s="1952"/>
      <c r="W682" s="2029" t="s">
        <v>1103</v>
      </c>
      <c r="X682" s="2028"/>
      <c r="Y682" s="2029">
        <v>30</v>
      </c>
      <c r="Z682" s="2029" t="s">
        <v>3233</v>
      </c>
      <c r="AA682" s="2029" t="s">
        <v>1099</v>
      </c>
      <c r="AB682" s="2027">
        <v>95482</v>
      </c>
      <c r="AC682" s="2029" t="s">
        <v>1096</v>
      </c>
      <c r="AD682" s="2029" t="s">
        <v>1113</v>
      </c>
      <c r="AE682" s="2029"/>
      <c r="AF682" s="2029" t="s">
        <v>1110</v>
      </c>
      <c r="AG682" s="2029" t="s">
        <v>1087</v>
      </c>
      <c r="AH682" s="2029"/>
      <c r="AI682" s="2047">
        <f t="shared" si="248"/>
        <v>49303155</v>
      </c>
      <c r="AJ682" s="2076" cm="1">
        <f t="array" ref="AJ682">SUM(MID(0&amp;AI682,LARGE(INDEX(ISNUMBER(--MID(AI682,ROW($1:$127),1))*ROW($1:$127),),ROW($1:$127))+1,1)*10^ROW($1:$127)/10)</f>
        <v>49303155</v>
      </c>
      <c r="AK682" s="1953" t="str">
        <f>VLOOKUP($AJ682,'Item Master Data'!$A:$F,3,FALSE)</f>
        <v>Q.PEAK DUO XL G10 BFG</v>
      </c>
      <c r="AL682" s="1494">
        <f>VLOOKUP($AJ682,'Item Master Data'!$A:$F,6,FALSE)</f>
        <v>475</v>
      </c>
      <c r="AM682" s="1494">
        <f t="shared" si="249"/>
        <v>44</v>
      </c>
      <c r="AN682" s="1494">
        <f>VLOOKUP(AJ682,'Item Master Data'!$A:$G,7,FALSE)</f>
        <v>29</v>
      </c>
      <c r="AO682" s="1494">
        <f t="shared" si="250"/>
        <v>0</v>
      </c>
    </row>
    <row r="683" spans="1:44" s="1494" customFormat="1" ht="15" customHeight="1">
      <c r="A683" s="1550" t="s">
        <v>1156</v>
      </c>
      <c r="B683" s="2256" t="s">
        <v>4030</v>
      </c>
      <c r="C683" s="2030" t="s">
        <v>1224</v>
      </c>
      <c r="D683" s="2029" t="s">
        <v>2210</v>
      </c>
      <c r="E683" s="2031">
        <v>475</v>
      </c>
      <c r="F683" s="2032">
        <v>1276</v>
      </c>
      <c r="G683" s="1833">
        <f>E683*F683</f>
        <v>606100</v>
      </c>
      <c r="H683" s="1831">
        <f t="shared" si="245"/>
        <v>0.60609999999999997</v>
      </c>
      <c r="I683" s="1837"/>
      <c r="J683" s="2104"/>
      <c r="K683" s="2104"/>
      <c r="L683" s="2105">
        <f t="shared" si="246"/>
        <v>0.60609999999999997</v>
      </c>
      <c r="M683" s="1832">
        <f t="shared" si="247"/>
        <v>0.60609999999999997</v>
      </c>
      <c r="N683" s="2030" t="s">
        <v>4289</v>
      </c>
      <c r="O683" s="2030" t="s">
        <v>2257</v>
      </c>
      <c r="P683" s="2030"/>
      <c r="Q683" s="2030"/>
      <c r="R683" s="2029" t="s">
        <v>2244</v>
      </c>
      <c r="S683" s="2029">
        <v>72</v>
      </c>
      <c r="T683" s="2029">
        <v>49303155</v>
      </c>
      <c r="U683" s="2024">
        <v>0.47</v>
      </c>
      <c r="V683" s="1952"/>
      <c r="W683" s="2029" t="s">
        <v>1103</v>
      </c>
      <c r="X683" s="2028"/>
      <c r="Y683" s="2029">
        <v>60</v>
      </c>
      <c r="Z683" s="2029" t="s">
        <v>3357</v>
      </c>
      <c r="AA683" s="2029" t="s">
        <v>1133</v>
      </c>
      <c r="AB683" s="2027" t="s">
        <v>3358</v>
      </c>
      <c r="AC683" s="2029" t="s">
        <v>1096</v>
      </c>
      <c r="AD683" s="1937" t="s">
        <v>1097</v>
      </c>
      <c r="AE683" s="2029"/>
      <c r="AF683" s="2029"/>
      <c r="AG683" s="2029" t="s">
        <v>1087</v>
      </c>
      <c r="AH683" s="1951"/>
      <c r="AI683" s="2047">
        <f t="shared" si="248"/>
        <v>49303155</v>
      </c>
      <c r="AJ683" s="2076" cm="1">
        <f t="array" ref="AJ683">SUM(MID(0&amp;AI683,LARGE(INDEX(ISNUMBER(--MID(AI683,ROW($1:$127),1))*ROW($1:$127),),ROW($1:$127))+1,1)*10^ROW($1:$127)/10)</f>
        <v>49303155</v>
      </c>
      <c r="AK683" s="1953" t="str">
        <f>VLOOKUP($AJ683,'Item Master Data'!$A:$F,3,FALSE)</f>
        <v>Q.PEAK DUO XL G10 BFG</v>
      </c>
      <c r="AL683" s="1494">
        <f>VLOOKUP($AJ683,'Item Master Data'!$A:$F,6,FALSE)</f>
        <v>475</v>
      </c>
      <c r="AM683" s="1494">
        <f t="shared" si="249"/>
        <v>44</v>
      </c>
      <c r="AN683" s="1494">
        <f>VLOOKUP(AJ683,'Item Master Data'!$A:$G,7,FALSE)</f>
        <v>29</v>
      </c>
      <c r="AO683" s="1494">
        <f t="shared" si="250"/>
        <v>0</v>
      </c>
    </row>
    <row r="684" spans="1:44" s="1494" customFormat="1" ht="15" customHeight="1">
      <c r="A684" s="1550" t="s">
        <v>1156</v>
      </c>
      <c r="B684" s="2256" t="s">
        <v>4031</v>
      </c>
      <c r="C684" s="2030" t="s">
        <v>1169</v>
      </c>
      <c r="D684" s="2029" t="s">
        <v>2210</v>
      </c>
      <c r="E684" s="2031">
        <v>475</v>
      </c>
      <c r="F684" s="2032">
        <v>1102</v>
      </c>
      <c r="G684" s="1833">
        <f t="shared" ref="G684:G685" si="252">F684*E684</f>
        <v>523450</v>
      </c>
      <c r="H684" s="1831">
        <f t="shared" si="245"/>
        <v>0.52344999999999997</v>
      </c>
      <c r="I684" s="1837"/>
      <c r="J684" s="2104"/>
      <c r="K684" s="2104"/>
      <c r="L684" s="2105">
        <f t="shared" si="246"/>
        <v>0.52344999999999997</v>
      </c>
      <c r="M684" s="1832">
        <f t="shared" si="247"/>
        <v>0.52344999999999997</v>
      </c>
      <c r="N684" s="2030" t="s">
        <v>4289</v>
      </c>
      <c r="O684" s="2030" t="s">
        <v>2257</v>
      </c>
      <c r="P684" s="2030"/>
      <c r="Q684" s="2030"/>
      <c r="R684" s="2029" t="s">
        <v>2244</v>
      </c>
      <c r="S684" s="2029">
        <v>72</v>
      </c>
      <c r="T684" s="2029">
        <v>49303155</v>
      </c>
      <c r="U684" s="2024">
        <v>0.47</v>
      </c>
      <c r="V684" s="1952"/>
      <c r="W684" s="2029" t="s">
        <v>1103</v>
      </c>
      <c r="X684" s="2028"/>
      <c r="Y684" s="2029">
        <v>60</v>
      </c>
      <c r="Z684" s="2029" t="s">
        <v>4102</v>
      </c>
      <c r="AA684" s="2029" t="s">
        <v>1170</v>
      </c>
      <c r="AB684" s="2027">
        <v>6492</v>
      </c>
      <c r="AC684" s="2029" t="s">
        <v>1096</v>
      </c>
      <c r="AD684" s="1937" t="s">
        <v>3662</v>
      </c>
      <c r="AE684" s="2029"/>
      <c r="AF684" s="2029"/>
      <c r="AG684" s="2029" t="s">
        <v>1087</v>
      </c>
      <c r="AH684" s="1951"/>
      <c r="AI684" s="2047">
        <f t="shared" si="248"/>
        <v>49303155</v>
      </c>
      <c r="AJ684" s="2076" cm="1">
        <f t="array" ref="AJ684">SUM(MID(0&amp;AI684,LARGE(INDEX(ISNUMBER(--MID(AI684,ROW($1:$127),1))*ROW($1:$127),),ROW($1:$127))+1,1)*10^ROW($1:$127)/10)</f>
        <v>49303155</v>
      </c>
      <c r="AK684" s="1953" t="str">
        <f>VLOOKUP($AJ684,'Item Master Data'!$A:$F,3,FALSE)</f>
        <v>Q.PEAK DUO XL G10 BFG</v>
      </c>
      <c r="AL684" s="1494">
        <f>VLOOKUP($AJ684,'Item Master Data'!$A:$F,6,FALSE)</f>
        <v>475</v>
      </c>
      <c r="AM684" s="1494">
        <f t="shared" si="249"/>
        <v>38</v>
      </c>
      <c r="AN684" s="1494">
        <f>VLOOKUP(AJ684,'Item Master Data'!$A:$G,7,FALSE)</f>
        <v>29</v>
      </c>
      <c r="AO684" s="1494">
        <f t="shared" si="250"/>
        <v>0</v>
      </c>
    </row>
    <row r="685" spans="1:44" s="1494" customFormat="1" ht="15" customHeight="1">
      <c r="A685" s="1550" t="s">
        <v>1156</v>
      </c>
      <c r="B685" s="2256" t="s">
        <v>4032</v>
      </c>
      <c r="C685" s="2030" t="s">
        <v>1169</v>
      </c>
      <c r="D685" s="2029" t="s">
        <v>2210</v>
      </c>
      <c r="E685" s="2031">
        <v>475</v>
      </c>
      <c r="F685" s="2032">
        <v>1200</v>
      </c>
      <c r="G685" s="1833">
        <f t="shared" si="252"/>
        <v>570000</v>
      </c>
      <c r="H685" s="1831">
        <f t="shared" si="245"/>
        <v>0.56999999999999995</v>
      </c>
      <c r="I685" s="1837"/>
      <c r="J685" s="2104"/>
      <c r="K685" s="2104"/>
      <c r="L685" s="2105">
        <f t="shared" si="246"/>
        <v>0.56999999999999995</v>
      </c>
      <c r="M685" s="1832">
        <f t="shared" si="247"/>
        <v>0.56999999999999995</v>
      </c>
      <c r="N685" s="2030" t="s">
        <v>4289</v>
      </c>
      <c r="O685" s="2030"/>
      <c r="P685" s="2030"/>
      <c r="Q685" s="2030"/>
      <c r="R685" s="2029" t="s">
        <v>2244</v>
      </c>
      <c r="S685" s="2029">
        <v>72</v>
      </c>
      <c r="T685" s="2029">
        <v>49303155</v>
      </c>
      <c r="U685" s="2024">
        <v>0.47</v>
      </c>
      <c r="V685" s="1952" t="s">
        <v>4087</v>
      </c>
      <c r="W685" s="2029" t="s">
        <v>1103</v>
      </c>
      <c r="X685" s="2028"/>
      <c r="Y685" s="2029">
        <v>60</v>
      </c>
      <c r="Z685" s="2029" t="s">
        <v>4102</v>
      </c>
      <c r="AA685" s="2029" t="s">
        <v>1170</v>
      </c>
      <c r="AB685" s="2027">
        <v>6492</v>
      </c>
      <c r="AC685" s="2029" t="s">
        <v>1096</v>
      </c>
      <c r="AD685" s="2029" t="s">
        <v>1113</v>
      </c>
      <c r="AE685" s="2029"/>
      <c r="AF685" s="2029" t="s">
        <v>1110</v>
      </c>
      <c r="AG685" s="2029" t="s">
        <v>1087</v>
      </c>
      <c r="AH685" s="1951"/>
      <c r="AI685" s="2047">
        <f t="shared" si="248"/>
        <v>49303155</v>
      </c>
      <c r="AJ685" s="2076" cm="1">
        <f t="array" ref="AJ685">SUM(MID(0&amp;AI685,LARGE(INDEX(ISNUMBER(--MID(AI685,ROW($1:$127),1))*ROW($1:$127),),ROW($1:$127))+1,1)*10^ROW($1:$127)/10)</f>
        <v>49303155</v>
      </c>
      <c r="AK685" s="1953" t="str">
        <f>VLOOKUP($AJ685,'Item Master Data'!$A:$F,3,FALSE)</f>
        <v>Q.PEAK DUO XL G10 BFG</v>
      </c>
      <c r="AL685" s="1494">
        <f>VLOOKUP($AJ685,'Item Master Data'!$A:$F,6,FALSE)</f>
        <v>475</v>
      </c>
      <c r="AM685" s="1494">
        <f t="shared" si="249"/>
        <v>41.379310344827587</v>
      </c>
      <c r="AN685" s="1494">
        <f>VLOOKUP(AJ685,'Item Master Data'!$A:$G,7,FALSE)</f>
        <v>29</v>
      </c>
      <c r="AO685" s="1494">
        <f t="shared" si="250"/>
        <v>0</v>
      </c>
    </row>
    <row r="686" spans="1:44" s="1494" customFormat="1" ht="15" customHeight="1">
      <c r="A686" s="1550" t="s">
        <v>1156</v>
      </c>
      <c r="B686" s="2029" t="s">
        <v>4082</v>
      </c>
      <c r="C686" s="2030" t="s">
        <v>2526</v>
      </c>
      <c r="D686" s="2256" t="s">
        <v>2254</v>
      </c>
      <c r="E686" s="2031">
        <v>475</v>
      </c>
      <c r="F686" s="2032">
        <v>638</v>
      </c>
      <c r="G686" s="1833">
        <f t="shared" ref="G686:G687" si="253">E686*F686</f>
        <v>303050</v>
      </c>
      <c r="H686" s="1831">
        <f t="shared" ref="H686:H687" si="254">E686*F686/1000000</f>
        <v>0.30304999999999999</v>
      </c>
      <c r="I686" s="1837"/>
      <c r="J686" s="2104"/>
      <c r="K686" s="2104"/>
      <c r="L686" s="2105">
        <f t="shared" ref="L686:L687" si="255">H686</f>
        <v>0.30304999999999999</v>
      </c>
      <c r="M686" s="1832">
        <f t="shared" ref="M686:M687" si="256">SUM(I686:L686)</f>
        <v>0.30304999999999999</v>
      </c>
      <c r="N686" s="2030" t="s">
        <v>4293</v>
      </c>
      <c r="O686" s="2030"/>
      <c r="P686" s="2030"/>
      <c r="Q686" s="2030"/>
      <c r="R686" s="2029" t="s">
        <v>2244</v>
      </c>
      <c r="S686" s="2029">
        <v>72</v>
      </c>
      <c r="T686" s="2256">
        <v>49301156</v>
      </c>
      <c r="U686" s="2024">
        <v>0.46500000000000002</v>
      </c>
      <c r="V686" s="1952" t="s">
        <v>4093</v>
      </c>
      <c r="W686" s="2029" t="s">
        <v>1103</v>
      </c>
      <c r="X686" s="2028">
        <v>10</v>
      </c>
      <c r="Y686" s="2029">
        <v>30</v>
      </c>
      <c r="Z686" s="2029" t="s">
        <v>4115</v>
      </c>
      <c r="AA686" s="2029" t="s">
        <v>1136</v>
      </c>
      <c r="AB686" s="2027">
        <v>2072</v>
      </c>
      <c r="AC686" s="2029" t="s">
        <v>1096</v>
      </c>
      <c r="AD686" s="1937" t="s">
        <v>3662</v>
      </c>
      <c r="AE686" s="2029"/>
      <c r="AF686" s="2029" t="s">
        <v>1110</v>
      </c>
      <c r="AG686" s="2029" t="s">
        <v>2235</v>
      </c>
      <c r="AH686" s="1951"/>
      <c r="AI686" s="2047">
        <f t="shared" ref="AI686:AI687" si="257">T686</f>
        <v>49301156</v>
      </c>
      <c r="AJ686" s="2076" cm="1">
        <f t="array" ref="AJ686">SUM(MID(0&amp;AI686,LARGE(INDEX(ISNUMBER(--MID(AI686,ROW($1:$127),1))*ROW($1:$127),),ROW($1:$127))+1,1)*10^ROW($1:$127)/10)</f>
        <v>49301156</v>
      </c>
      <c r="AK686" s="1953" t="str">
        <f>VLOOKUP($AJ686,'Item Master Data'!$A:$F,3,FALSE)</f>
        <v>Q.PEAK DUO XL G10</v>
      </c>
      <c r="AL686" s="1494">
        <f>VLOOKUP($AJ686,'Item Master Data'!$A:$F,6,FALSE)</f>
        <v>480</v>
      </c>
      <c r="AM686" s="1494">
        <f t="shared" ref="AM686:AM687" si="258">F686/AN686</f>
        <v>22</v>
      </c>
      <c r="AN686" s="1494">
        <f>VLOOKUP(AJ686,'Item Master Data'!$A:$G,7,FALSE)</f>
        <v>29</v>
      </c>
      <c r="AO686" s="1494">
        <f t="shared" ref="AO686:AO687" si="259">E686-AL686</f>
        <v>-5</v>
      </c>
    </row>
    <row r="687" spans="1:44" s="1494" customFormat="1" ht="15" customHeight="1">
      <c r="A687" s="1550" t="s">
        <v>1156</v>
      </c>
      <c r="B687" s="2029" t="s">
        <v>4083</v>
      </c>
      <c r="C687" s="2030" t="s">
        <v>2526</v>
      </c>
      <c r="D687" s="2029" t="s">
        <v>2254</v>
      </c>
      <c r="E687" s="2031">
        <v>475</v>
      </c>
      <c r="F687" s="2032">
        <v>638</v>
      </c>
      <c r="G687" s="1833">
        <f t="shared" si="253"/>
        <v>303050</v>
      </c>
      <c r="H687" s="1831">
        <f t="shared" si="254"/>
        <v>0.30304999999999999</v>
      </c>
      <c r="I687" s="1837"/>
      <c r="J687" s="2104"/>
      <c r="K687" s="2104"/>
      <c r="L687" s="2105">
        <f t="shared" si="255"/>
        <v>0.30304999999999999</v>
      </c>
      <c r="M687" s="1832">
        <f t="shared" si="256"/>
        <v>0.30304999999999999</v>
      </c>
      <c r="N687" s="2030" t="s">
        <v>4293</v>
      </c>
      <c r="O687" s="2030"/>
      <c r="P687" s="2030"/>
      <c r="Q687" s="2030"/>
      <c r="R687" s="2029" t="s">
        <v>2244</v>
      </c>
      <c r="S687" s="2029">
        <v>72</v>
      </c>
      <c r="T687" s="2029" t="s">
        <v>3176</v>
      </c>
      <c r="U687" s="2024">
        <v>0.46500000000000002</v>
      </c>
      <c r="V687" s="1952" t="s">
        <v>4093</v>
      </c>
      <c r="W687" s="2029" t="s">
        <v>1103</v>
      </c>
      <c r="X687" s="2028">
        <v>10</v>
      </c>
      <c r="Y687" s="2029">
        <v>30</v>
      </c>
      <c r="Z687" s="2029" t="s">
        <v>4115</v>
      </c>
      <c r="AA687" s="2029" t="s">
        <v>1136</v>
      </c>
      <c r="AB687" s="2027">
        <v>2072</v>
      </c>
      <c r="AC687" s="2029" t="s">
        <v>1096</v>
      </c>
      <c r="AD687" s="2029" t="s">
        <v>1113</v>
      </c>
      <c r="AE687" s="2029"/>
      <c r="AF687" s="2029" t="s">
        <v>1110</v>
      </c>
      <c r="AG687" s="2029" t="s">
        <v>2235</v>
      </c>
      <c r="AH687" s="1951"/>
      <c r="AI687" s="2047" t="str">
        <f t="shared" si="257"/>
        <v>12005833C</v>
      </c>
      <c r="AJ687" s="2076" cm="1">
        <f t="array" ref="AJ687">SUM(MID(0&amp;AI687,LARGE(INDEX(ISNUMBER(--MID(AI687,ROW($1:$127),1))*ROW($1:$127),),ROW($1:$127))+1,1)*10^ROW($1:$127)/10)</f>
        <v>12005833</v>
      </c>
      <c r="AK687" s="1953" t="str">
        <f>VLOOKUP($AJ687,'Item Master Data'!$A:$F,3,FALSE)</f>
        <v>Q.PEAK DUO XL G10 BFG</v>
      </c>
      <c r="AL687" s="1494">
        <f>VLOOKUP($AJ687,'Item Master Data'!$A:$F,6,FALSE)</f>
        <v>475</v>
      </c>
      <c r="AM687" s="1494" t="e">
        <f t="shared" si="258"/>
        <v>#VALUE!</v>
      </c>
      <c r="AN687" s="1494" t="str">
        <f>VLOOKUP(AJ687,'Item Master Data'!$A:$G,7,FALSE)</f>
        <v> 30</v>
      </c>
      <c r="AO687" s="1494">
        <f t="shared" si="259"/>
        <v>0</v>
      </c>
    </row>
    <row r="688" spans="1:44" s="1494" customFormat="1" ht="15" customHeight="1">
      <c r="A688" s="1550" t="s">
        <v>2309</v>
      </c>
      <c r="B688" s="1949" t="s">
        <v>3971</v>
      </c>
      <c r="C688" s="2029" t="s">
        <v>1150</v>
      </c>
      <c r="D688" s="2029" t="s">
        <v>3518</v>
      </c>
      <c r="E688" s="2029">
        <v>475</v>
      </c>
      <c r="F688" s="2031">
        <v>290</v>
      </c>
      <c r="G688" s="1833">
        <f t="shared" ref="G688" si="260">E688*F688</f>
        <v>137750</v>
      </c>
      <c r="H688" s="1831">
        <f t="shared" ref="H688" si="261">E688*F688/1000000</f>
        <v>0.13775000000000001</v>
      </c>
      <c r="I688" s="1837"/>
      <c r="J688" s="2104"/>
      <c r="K688" s="2104"/>
      <c r="L688" s="2105">
        <f t="shared" ref="L688" si="262">H688</f>
        <v>0.13775000000000001</v>
      </c>
      <c r="M688" s="1832">
        <f t="shared" ref="M688" si="263">SUM(I688:L688)</f>
        <v>0.13775000000000001</v>
      </c>
      <c r="N688" s="2021"/>
      <c r="O688" s="2030"/>
      <c r="P688" s="2030"/>
      <c r="Q688" s="2030"/>
      <c r="R688" s="2029" t="s">
        <v>304</v>
      </c>
      <c r="S688" s="2029">
        <v>72</v>
      </c>
      <c r="T688" s="2029" t="s">
        <v>3176</v>
      </c>
      <c r="U688" s="2024">
        <v>0.505</v>
      </c>
      <c r="V688" s="2029" t="s">
        <v>2542</v>
      </c>
      <c r="W688" s="2029" t="s">
        <v>1103</v>
      </c>
      <c r="X688" s="2029"/>
      <c r="Y688" s="1949">
        <v>60</v>
      </c>
      <c r="Z688" s="2029" t="s">
        <v>1223</v>
      </c>
      <c r="AA688" s="2027" t="s">
        <v>1095</v>
      </c>
      <c r="AB688" s="2029">
        <v>78744</v>
      </c>
      <c r="AC688" s="2029" t="s">
        <v>1096</v>
      </c>
      <c r="AD688" s="2029"/>
      <c r="AE688" s="2029"/>
      <c r="AF688" s="1951"/>
      <c r="AG688" s="1951" t="s">
        <v>1087</v>
      </c>
      <c r="AH688" s="1951" t="s">
        <v>2469</v>
      </c>
      <c r="AI688" s="2047" t="str">
        <f t="shared" ref="AI688" si="264">T688</f>
        <v>12005833C</v>
      </c>
      <c r="AJ688" s="2076" cm="1">
        <f t="array" ref="AJ688">SUM(MID(0&amp;AI688,LARGE(INDEX(ISNUMBER(--MID(AI688,ROW($1:$127),1))*ROW($1:$127),),ROW($1:$127))+1,1)*10^ROW($1:$127)/10)</f>
        <v>12005833</v>
      </c>
      <c r="AK688" s="1953" t="str">
        <f>VLOOKUP($AJ688,'Item Master Data'!$A:$F,3,FALSE)</f>
        <v>Q.PEAK DUO XL G10 BFG</v>
      </c>
      <c r="AL688" s="1494">
        <f>VLOOKUP($AJ688,'Item Master Data'!$A:$F,6,FALSE)</f>
        <v>475</v>
      </c>
      <c r="AM688" s="1494" t="e">
        <f t="shared" ref="AM688" si="265">F688/AN688</f>
        <v>#VALUE!</v>
      </c>
      <c r="AN688" s="1494" t="str">
        <f>VLOOKUP(AJ688,'Item Master Data'!$A:$G,7,FALSE)</f>
        <v> 30</v>
      </c>
      <c r="AO688" s="1494">
        <f t="shared" ref="AO688" si="266">E688-AL688</f>
        <v>0</v>
      </c>
    </row>
    <row r="689" spans="1:41" s="1494" customFormat="1" ht="15" customHeight="1">
      <c r="A689" s="1872" t="s">
        <v>2309</v>
      </c>
      <c r="B689" s="1949" t="s">
        <v>3896</v>
      </c>
      <c r="C689" s="2029" t="s">
        <v>3895</v>
      </c>
      <c r="D689" s="2029" t="s">
        <v>3978</v>
      </c>
      <c r="E689" s="2029">
        <v>475</v>
      </c>
      <c r="F689" s="2031">
        <v>2088</v>
      </c>
      <c r="G689" s="1833">
        <f t="shared" ref="G689" si="267">F689*E689</f>
        <v>991800</v>
      </c>
      <c r="H689" s="1831">
        <f t="shared" ref="H689" si="268">E689*F689/1000000</f>
        <v>0.99180000000000001</v>
      </c>
      <c r="I689" s="1837"/>
      <c r="J689" s="2104"/>
      <c r="K689" s="2104"/>
      <c r="L689" s="2105">
        <f>H689</f>
        <v>0.99180000000000001</v>
      </c>
      <c r="M689" s="1832">
        <f t="shared" ref="M689" si="269">SUM(I689:L689)</f>
        <v>0.99180000000000001</v>
      </c>
      <c r="N689" s="2021" t="s">
        <v>4289</v>
      </c>
      <c r="O689" s="2030"/>
      <c r="P689" s="2030"/>
      <c r="Q689" s="2030"/>
      <c r="R689" s="2029" t="s">
        <v>304</v>
      </c>
      <c r="S689" s="2029">
        <v>72</v>
      </c>
      <c r="T689" s="2029" t="s">
        <v>3176</v>
      </c>
      <c r="U689" s="2024">
        <v>0.47</v>
      </c>
      <c r="V689" s="2029"/>
      <c r="W689" s="2029" t="s">
        <v>1103</v>
      </c>
      <c r="X689" s="2029"/>
      <c r="Y689" s="1949" t="s">
        <v>2208</v>
      </c>
      <c r="Z689" s="2029" t="s">
        <v>3235</v>
      </c>
      <c r="AA689" s="2027" t="s">
        <v>1148</v>
      </c>
      <c r="AB689" s="2029">
        <v>23222</v>
      </c>
      <c r="AC689" s="2029" t="s">
        <v>1096</v>
      </c>
      <c r="AD689" s="2029" t="s">
        <v>1113</v>
      </c>
      <c r="AE689" s="2029"/>
      <c r="AF689" s="1951"/>
      <c r="AG689" s="1951" t="s">
        <v>1087</v>
      </c>
      <c r="AH689" s="2029"/>
      <c r="AI689" s="2047" t="str">
        <f t="shared" ref="AI689" si="270">T689</f>
        <v>12005833C</v>
      </c>
      <c r="AJ689" s="2076" cm="1">
        <f t="array" ref="AJ689">SUM(MID(0&amp;AI689,LARGE(INDEX(ISNUMBER(--MID(AI689,ROW($1:$127),1))*ROW($1:$127),),ROW($1:$127))+1,1)*10^ROW($1:$127)/10)</f>
        <v>12005833</v>
      </c>
      <c r="AK689" s="1953" t="str">
        <f>VLOOKUP($AJ689,'Item Master Data'!$A:$F,3,FALSE)</f>
        <v>Q.PEAK DUO XL G10 BFG</v>
      </c>
      <c r="AL689" s="1494">
        <f>VLOOKUP($AJ689,'Item Master Data'!$A:$F,6,FALSE)</f>
        <v>475</v>
      </c>
      <c r="AM689" s="1494" t="e">
        <f t="shared" ref="AM689" si="271">F689/AN689</f>
        <v>#VALUE!</v>
      </c>
      <c r="AN689" s="1494" t="str">
        <f>VLOOKUP(AJ689,'Item Master Data'!$A:$G,7,FALSE)</f>
        <v> 30</v>
      </c>
      <c r="AO689" s="1494">
        <f t="shared" ref="AO689" si="272">E689-AL689</f>
        <v>0</v>
      </c>
    </row>
    <row r="690" spans="1:41" s="1494" customFormat="1">
      <c r="A690" s="1550" t="s">
        <v>1091</v>
      </c>
      <c r="B690" s="2227" t="s">
        <v>3265</v>
      </c>
      <c r="C690" s="2228" t="s">
        <v>3266</v>
      </c>
      <c r="D690" s="2257" t="s">
        <v>3744</v>
      </c>
      <c r="E690" s="2228">
        <v>475</v>
      </c>
      <c r="F690" s="2229">
        <v>1073</v>
      </c>
      <c r="G690" s="1833">
        <f t="shared" ref="G690" si="273">F690*E690</f>
        <v>509675</v>
      </c>
      <c r="H690" s="2108">
        <f t="shared" ref="H690" si="274">E690*F690/1000000</f>
        <v>0.50967499999999999</v>
      </c>
      <c r="I690" s="1837"/>
      <c r="J690" s="2104"/>
      <c r="K690" s="2104"/>
      <c r="L690" s="2105">
        <f t="shared" ref="L690" si="275">H690</f>
        <v>0.50967499999999999</v>
      </c>
      <c r="M690" s="1832">
        <f t="shared" ref="M690" si="276">SUM(I690:L690)</f>
        <v>0.50967499999999999</v>
      </c>
      <c r="N690" s="2030" t="s">
        <v>4286</v>
      </c>
      <c r="O690" s="2231"/>
      <c r="P690" s="2101"/>
      <c r="Q690" s="2101"/>
      <c r="R690" s="2228" t="s">
        <v>1093</v>
      </c>
      <c r="S690" s="2228">
        <v>72</v>
      </c>
      <c r="T690" s="1951"/>
      <c r="U690" s="2232">
        <v>0.47</v>
      </c>
      <c r="V690" s="2029" t="s">
        <v>3748</v>
      </c>
      <c r="W690" s="2228" t="s">
        <v>1103</v>
      </c>
      <c r="X690" s="2228">
        <v>100</v>
      </c>
      <c r="Y690" s="2228"/>
      <c r="Z690" s="2101" t="s">
        <v>3276</v>
      </c>
      <c r="AA690" s="2101" t="s">
        <v>1099</v>
      </c>
      <c r="AB690" s="2235" t="s">
        <v>3277</v>
      </c>
      <c r="AC690" s="2228" t="s">
        <v>1096</v>
      </c>
      <c r="AD690" s="1937" t="s">
        <v>3662</v>
      </c>
      <c r="AE690" s="2228" t="s">
        <v>2230</v>
      </c>
      <c r="AF690" s="2234"/>
      <c r="AG690" s="2228" t="s">
        <v>2235</v>
      </c>
      <c r="AH690" s="2029"/>
      <c r="AI690" s="2047">
        <f t="shared" ref="AI690" si="277">T690</f>
        <v>0</v>
      </c>
      <c r="AJ690" s="2076" cm="1">
        <f t="array" ref="AJ690">SUM(MID(0&amp;AI690,LARGE(INDEX(ISNUMBER(--MID(AI690,ROW($1:$127),1))*ROW($1:$127),),ROW($1:$127))+1,1)*10^ROW($1:$127)/10)</f>
        <v>0</v>
      </c>
      <c r="AK690" s="1953" t="e">
        <f>VLOOKUP($AJ690,'Item Master Data'!$A:$F,3,FALSE)</f>
        <v>#N/A</v>
      </c>
      <c r="AL690" s="1494" t="e">
        <f>VLOOKUP($AJ690,'Item Master Data'!$A:$F,6,FALSE)</f>
        <v>#N/A</v>
      </c>
      <c r="AM690" s="1494" t="e">
        <f t="shared" ref="AM690" si="278">F690/AN690</f>
        <v>#N/A</v>
      </c>
      <c r="AN690" s="1494" t="e">
        <f>VLOOKUP(AJ690,'Item Master Data'!$A:$G,7,FALSE)</f>
        <v>#N/A</v>
      </c>
      <c r="AO690" s="1494" t="e">
        <f t="shared" ref="AO690" si="279">E690-AL690</f>
        <v>#N/A</v>
      </c>
    </row>
    <row r="691" spans="1:41" s="1494" customFormat="1" ht="15" customHeight="1">
      <c r="A691" s="1550" t="s">
        <v>1091</v>
      </c>
      <c r="B691" s="1949" t="s">
        <v>3742</v>
      </c>
      <c r="C691" s="2029" t="s">
        <v>3638</v>
      </c>
      <c r="D691" s="2029" t="s">
        <v>2210</v>
      </c>
      <c r="E691" s="2029">
        <v>475</v>
      </c>
      <c r="F691" s="1950">
        <v>1160</v>
      </c>
      <c r="G691" s="1833">
        <f t="shared" ref="G691" si="280">F691*E691</f>
        <v>551000</v>
      </c>
      <c r="H691" s="2108">
        <f t="shared" ref="H691" si="281">E691*F691/1000000</f>
        <v>0.55100000000000005</v>
      </c>
      <c r="I691" s="1837"/>
      <c r="J691" s="2104"/>
      <c r="K691" s="2104"/>
      <c r="L691" s="2105">
        <f t="shared" ref="L691" si="282">H691</f>
        <v>0.55100000000000005</v>
      </c>
      <c r="M691" s="1832">
        <f t="shared" ref="M691" si="283">SUM(I691:L691)</f>
        <v>0.55100000000000005</v>
      </c>
      <c r="N691" s="2030" t="s">
        <v>1068</v>
      </c>
      <c r="O691" s="2030"/>
      <c r="P691" s="2030"/>
      <c r="Q691" s="2030"/>
      <c r="R691" s="2029" t="s">
        <v>400</v>
      </c>
      <c r="S691" s="2029">
        <v>72</v>
      </c>
      <c r="T691" s="2029">
        <v>49303155</v>
      </c>
      <c r="U691" s="2024">
        <v>0.54</v>
      </c>
      <c r="V691" s="2029"/>
      <c r="W691" s="2029" t="s">
        <v>1103</v>
      </c>
      <c r="X691" s="2029">
        <v>10</v>
      </c>
      <c r="Y691" s="2029">
        <v>30</v>
      </c>
      <c r="Z691" s="2029" t="s">
        <v>3770</v>
      </c>
      <c r="AA691" s="2029" t="s">
        <v>1099</v>
      </c>
      <c r="AB691" s="2029">
        <v>92394</v>
      </c>
      <c r="AC691" s="2029" t="s">
        <v>1096</v>
      </c>
      <c r="AD691" s="1937" t="s">
        <v>3662</v>
      </c>
      <c r="AE691" s="2029" t="s">
        <v>2230</v>
      </c>
      <c r="AF691" s="2026" t="s">
        <v>1110</v>
      </c>
      <c r="AG691" s="2026" t="s">
        <v>1087</v>
      </c>
      <c r="AH691" s="2029"/>
      <c r="AI691" s="2047">
        <f t="shared" ref="AI691" si="284">T691</f>
        <v>49303155</v>
      </c>
      <c r="AJ691" s="2076" cm="1">
        <f t="array" ref="AJ691">SUM(MID(0&amp;AI691,LARGE(INDEX(ISNUMBER(--MID(AI691,ROW($1:$127),1))*ROW($1:$127),),ROW($1:$127))+1,1)*10^ROW($1:$127)/10)</f>
        <v>49303155</v>
      </c>
      <c r="AK691" s="1953" t="str">
        <f>VLOOKUP($AJ691,'Item Master Data'!$A:$F,3,FALSE)</f>
        <v>Q.PEAK DUO XL G10 BFG</v>
      </c>
      <c r="AL691" s="1494">
        <f>VLOOKUP($AJ691,'Item Master Data'!$A:$F,6,FALSE)</f>
        <v>475</v>
      </c>
      <c r="AM691" s="1494">
        <f t="shared" ref="AM691" si="285">F691/AN691</f>
        <v>40</v>
      </c>
      <c r="AN691" s="1494">
        <f>VLOOKUP(AJ691,'Item Master Data'!$A:$G,7,FALSE)</f>
        <v>29</v>
      </c>
      <c r="AO691" s="1494">
        <f t="shared" ref="AO691" si="286">E691-AL691</f>
        <v>0</v>
      </c>
    </row>
    <row r="692" spans="1:41" s="1494" customFormat="1" ht="15" customHeight="1">
      <c r="A692" s="1550" t="s">
        <v>1091</v>
      </c>
      <c r="B692" s="2227" t="s">
        <v>3251</v>
      </c>
      <c r="C692" s="2228" t="s">
        <v>56</v>
      </c>
      <c r="D692" s="2228" t="s">
        <v>2210</v>
      </c>
      <c r="E692" s="2228">
        <v>475</v>
      </c>
      <c r="F692" s="2229">
        <v>1140</v>
      </c>
      <c r="G692" s="1833">
        <f t="shared" ref="G692" si="287">F692*E692</f>
        <v>541500</v>
      </c>
      <c r="H692" s="2108">
        <f t="shared" ref="H692" si="288">E692*F692/1000000</f>
        <v>0.54149999999999998</v>
      </c>
      <c r="I692" s="1837"/>
      <c r="J692" s="2104"/>
      <c r="K692" s="2104"/>
      <c r="L692" s="2105">
        <f t="shared" ref="L692" si="289">H692</f>
        <v>0.54149999999999998</v>
      </c>
      <c r="M692" s="1832">
        <f t="shared" ref="M692" si="290">SUM(I692:L692)</f>
        <v>0.54149999999999998</v>
      </c>
      <c r="N692" s="2101" t="s">
        <v>3641</v>
      </c>
      <c r="O692" s="2101"/>
      <c r="P692" s="2101"/>
      <c r="Q692" s="2101"/>
      <c r="R692" s="2029" t="s">
        <v>400</v>
      </c>
      <c r="S692" s="2228">
        <v>72</v>
      </c>
      <c r="T692" s="2230" t="s">
        <v>3176</v>
      </c>
      <c r="U692" s="2024">
        <v>0.48</v>
      </c>
      <c r="V692" s="2029" t="s">
        <v>3647</v>
      </c>
      <c r="W692" s="2228" t="s">
        <v>1103</v>
      </c>
      <c r="X692" s="2228"/>
      <c r="Y692" s="2228">
        <v>60</v>
      </c>
      <c r="Z692" s="2101" t="s">
        <v>3763</v>
      </c>
      <c r="AA692" s="2101" t="s">
        <v>1099</v>
      </c>
      <c r="AB692" s="2235" t="s">
        <v>3764</v>
      </c>
      <c r="AC692" s="2228" t="s">
        <v>1096</v>
      </c>
      <c r="AD692" s="1937" t="s">
        <v>1099</v>
      </c>
      <c r="AE692" s="2228" t="s">
        <v>2230</v>
      </c>
      <c r="AF692" s="2234" t="s">
        <v>1110</v>
      </c>
      <c r="AG692" s="2228" t="s">
        <v>1087</v>
      </c>
      <c r="AH692" s="2029"/>
      <c r="AI692" s="2047" t="str">
        <f t="shared" ref="AI692" si="291">T692</f>
        <v>12005833C</v>
      </c>
      <c r="AJ692" s="2076" cm="1">
        <f t="array" ref="AJ692">SUM(MID(0&amp;AI692,LARGE(INDEX(ISNUMBER(--MID(AI692,ROW($1:$127),1))*ROW($1:$127),),ROW($1:$127))+1,1)*10^ROW($1:$127)/10)</f>
        <v>12005833</v>
      </c>
      <c r="AK692" s="1953" t="str">
        <f>VLOOKUP($AJ692,'Item Master Data'!$A:$F,3,FALSE)</f>
        <v>Q.PEAK DUO XL G10 BFG</v>
      </c>
      <c r="AL692" s="1494">
        <f>VLOOKUP($AJ692,'Item Master Data'!$A:$F,6,FALSE)</f>
        <v>475</v>
      </c>
      <c r="AM692" s="1494" t="e">
        <f t="shared" ref="AM692" si="292">F692/AN692</f>
        <v>#VALUE!</v>
      </c>
      <c r="AN692" s="1494" t="str">
        <f>VLOOKUP(AJ692,'Item Master Data'!$A:$G,7,FALSE)</f>
        <v> 30</v>
      </c>
      <c r="AO692" s="1494">
        <f t="shared" ref="AO692" si="293">E692-AL692</f>
        <v>0</v>
      </c>
    </row>
    <row r="693" spans="1:41" s="1494" customFormat="1" ht="15" customHeight="1">
      <c r="A693" s="1872" t="s">
        <v>2534</v>
      </c>
      <c r="B693" s="2029">
        <v>1069</v>
      </c>
      <c r="C693" s="2030" t="s">
        <v>1143</v>
      </c>
      <c r="D693" s="2256" t="s">
        <v>2220</v>
      </c>
      <c r="E693" s="2031">
        <v>400</v>
      </c>
      <c r="F693" s="2032">
        <v>6144</v>
      </c>
      <c r="G693" s="1833">
        <f t="shared" ref="G693" si="294">F693*E693</f>
        <v>2457600</v>
      </c>
      <c r="H693" s="1831">
        <f t="shared" ref="H693" si="295">E693*F693/1000000</f>
        <v>2.4575999999999998</v>
      </c>
      <c r="I693" s="1837"/>
      <c r="J693" s="2104"/>
      <c r="K693" s="2104"/>
      <c r="L693" s="2105">
        <f t="shared" ref="L693" si="296">H693</f>
        <v>2.4575999999999998</v>
      </c>
      <c r="M693" s="1832">
        <f t="shared" ref="M693" si="297">SUM(I693:L693)</f>
        <v>2.4575999999999998</v>
      </c>
      <c r="N693" s="2030"/>
      <c r="O693" s="2030"/>
      <c r="P693" s="2030"/>
      <c r="Q693" s="2030"/>
      <c r="R693" s="2029" t="s">
        <v>1144</v>
      </c>
      <c r="S693" s="2029">
        <v>60</v>
      </c>
      <c r="T693" s="2256">
        <v>49201132</v>
      </c>
      <c r="U693" s="2024">
        <v>0.48</v>
      </c>
      <c r="V693" s="2248" t="s">
        <v>3646</v>
      </c>
      <c r="W693" s="2029" t="s">
        <v>1094</v>
      </c>
      <c r="X693" s="2029"/>
      <c r="Y693" s="2029">
        <v>45</v>
      </c>
      <c r="Z693" s="2029" t="s">
        <v>1162</v>
      </c>
      <c r="AA693" s="2029" t="s">
        <v>1162</v>
      </c>
      <c r="AB693" s="2027" t="s">
        <v>4236</v>
      </c>
      <c r="AC693" s="2029" t="s">
        <v>1096</v>
      </c>
      <c r="AD693" s="1937" t="s">
        <v>3662</v>
      </c>
      <c r="AE693" s="2029"/>
      <c r="AF693" s="2026"/>
      <c r="AG693" s="2026" t="s">
        <v>1087</v>
      </c>
      <c r="AH693" s="2029"/>
      <c r="AI693" s="2047">
        <f t="shared" ref="AI693" si="298">T693</f>
        <v>49201132</v>
      </c>
      <c r="AJ693" s="2076" cm="1">
        <f t="array" ref="AJ693">SUM(MID(0&amp;AI693,LARGE(INDEX(ISNUMBER(--MID(AI693,ROW($1:$127),1))*ROW($1:$127),),ROW($1:$127))+1,1)*10^ROW($1:$127)/10)</f>
        <v>49201132</v>
      </c>
      <c r="AK693" s="1953" t="str">
        <f>VLOOKUP($AJ693,'Item Master Data'!$A:$F,3,FALSE)</f>
        <v>Q.PEAK DUO BLK G10+</v>
      </c>
      <c r="AL693" s="1494">
        <f>VLOOKUP($AJ693,'Item Master Data'!$A:$F,6,FALSE)</f>
        <v>360</v>
      </c>
      <c r="AM693" s="1494">
        <f t="shared" ref="AM693" si="299">F693/AN693</f>
        <v>192</v>
      </c>
      <c r="AN693" s="1494">
        <f>VLOOKUP(AJ693,'Item Master Data'!$A:$G,7,FALSE)</f>
        <v>32</v>
      </c>
      <c r="AO693" s="1494">
        <f t="shared" ref="AO693" si="300">E693-AL693</f>
        <v>40</v>
      </c>
    </row>
    <row r="694" spans="1:41" s="1494" customFormat="1" ht="15" customHeight="1">
      <c r="A694" s="1872" t="s">
        <v>2534</v>
      </c>
      <c r="B694" s="2029">
        <v>1069</v>
      </c>
      <c r="C694" s="2030" t="s">
        <v>1143</v>
      </c>
      <c r="D694" s="2029" t="s">
        <v>2503</v>
      </c>
      <c r="E694" s="2031">
        <v>360</v>
      </c>
      <c r="F694" s="2032">
        <v>1664</v>
      </c>
      <c r="G694" s="1833">
        <f t="shared" ref="G694" si="301">F694*E694</f>
        <v>599040</v>
      </c>
      <c r="H694" s="1831">
        <f t="shared" ref="H694" si="302">E694*F694/1000000</f>
        <v>0.59904000000000002</v>
      </c>
      <c r="I694" s="1837"/>
      <c r="J694" s="2104"/>
      <c r="K694" s="2104"/>
      <c r="L694" s="2105">
        <f t="shared" ref="L694" si="303">H694</f>
        <v>0.59904000000000002</v>
      </c>
      <c r="M694" s="1832">
        <f t="shared" ref="M694" si="304">SUM(I694:L694)</f>
        <v>0.59904000000000002</v>
      </c>
      <c r="N694" s="2030"/>
      <c r="O694" s="2030"/>
      <c r="P694" s="2030"/>
      <c r="Q694" s="2030"/>
      <c r="R694" s="2029" t="s">
        <v>1144</v>
      </c>
      <c r="S694" s="2029">
        <v>60</v>
      </c>
      <c r="T694" s="2029">
        <v>49201132</v>
      </c>
      <c r="U694" s="2024">
        <v>0.47</v>
      </c>
      <c r="V694" s="2248" t="s">
        <v>3646</v>
      </c>
      <c r="W694" s="2029" t="s">
        <v>1094</v>
      </c>
      <c r="X694" s="2029"/>
      <c r="Y694" s="2029">
        <v>45</v>
      </c>
      <c r="Z694" s="2029" t="s">
        <v>1162</v>
      </c>
      <c r="AA694" s="2029" t="s">
        <v>1162</v>
      </c>
      <c r="AB694" s="2027" t="s">
        <v>4236</v>
      </c>
      <c r="AC694" s="2029" t="s">
        <v>1096</v>
      </c>
      <c r="AD694" s="1937" t="s">
        <v>3662</v>
      </c>
      <c r="AE694" s="2029"/>
      <c r="AF694" s="2026"/>
      <c r="AG694" s="2026" t="s">
        <v>1087</v>
      </c>
      <c r="AH694" s="2029"/>
      <c r="AI694" s="2047">
        <f t="shared" ref="AI694" si="305">T694</f>
        <v>49201132</v>
      </c>
      <c r="AJ694" s="2076" cm="1">
        <f t="array" ref="AJ694">SUM(MID(0&amp;AI694,LARGE(INDEX(ISNUMBER(--MID(AI694,ROW($1:$127),1))*ROW($1:$127),),ROW($1:$127))+1,1)*10^ROW($1:$127)/10)</f>
        <v>49201132</v>
      </c>
      <c r="AK694" s="1953" t="str">
        <f>VLOOKUP($AJ694,'Item Master Data'!$A:$F,3,FALSE)</f>
        <v>Q.PEAK DUO BLK G10+</v>
      </c>
      <c r="AL694" s="1494">
        <f>VLOOKUP($AJ694,'Item Master Data'!$A:$F,6,FALSE)</f>
        <v>360</v>
      </c>
      <c r="AM694" s="1494">
        <f t="shared" ref="AM694" si="306">F694/AN694</f>
        <v>52</v>
      </c>
      <c r="AN694" s="1494">
        <f>VLOOKUP(AJ694,'Item Master Data'!$A:$G,7,FALSE)</f>
        <v>32</v>
      </c>
      <c r="AO694" s="1494">
        <f t="shared" ref="AO694" si="307">E694-AL694</f>
        <v>0</v>
      </c>
    </row>
    <row r="695" spans="1:41" s="1494" customFormat="1" ht="15" customHeight="1">
      <c r="A695" s="1550" t="s">
        <v>2534</v>
      </c>
      <c r="B695" s="2029">
        <v>3952</v>
      </c>
      <c r="C695" s="2029" t="s">
        <v>1193</v>
      </c>
      <c r="D695" s="2029" t="s">
        <v>2220</v>
      </c>
      <c r="E695" s="2031">
        <v>400</v>
      </c>
      <c r="F695" s="2032">
        <v>5824</v>
      </c>
      <c r="G695" s="1833">
        <f t="shared" ref="G695" si="308">F695*E695</f>
        <v>2329600</v>
      </c>
      <c r="H695" s="1831">
        <f t="shared" ref="H695" si="309">E695*F695/1000000</f>
        <v>2.3296000000000001</v>
      </c>
      <c r="I695" s="1837"/>
      <c r="J695" s="2104"/>
      <c r="K695" s="2104"/>
      <c r="L695" s="2105">
        <f t="shared" ref="L695" si="310">H695</f>
        <v>2.3296000000000001</v>
      </c>
      <c r="M695" s="2110">
        <f t="shared" ref="M695" si="311">SUM(I695:L695)</f>
        <v>2.3296000000000001</v>
      </c>
      <c r="N695" s="2030"/>
      <c r="O695" s="2030"/>
      <c r="P695" s="2030"/>
      <c r="Q695" s="2030"/>
      <c r="R695" s="2029" t="s">
        <v>1144</v>
      </c>
      <c r="S695" s="2029">
        <v>60</v>
      </c>
      <c r="T695" s="2029"/>
      <c r="U695" s="2024">
        <v>0.48499999999999999</v>
      </c>
      <c r="V695" s="2103" t="s">
        <v>4147</v>
      </c>
      <c r="W695" s="2029" t="s">
        <v>1103</v>
      </c>
      <c r="X695" s="2029">
        <v>0</v>
      </c>
      <c r="Y695" s="2029">
        <v>60</v>
      </c>
      <c r="Z695" s="2029" t="s">
        <v>4244</v>
      </c>
      <c r="AA695" s="2029" t="s">
        <v>1113</v>
      </c>
      <c r="AB695" s="2027">
        <v>7719</v>
      </c>
      <c r="AC695" s="2029" t="s">
        <v>1096</v>
      </c>
      <c r="AD695" s="2029"/>
      <c r="AE695" s="2029"/>
      <c r="AF695" s="2026"/>
      <c r="AG695" s="2026" t="s">
        <v>1087</v>
      </c>
      <c r="AH695" s="1951"/>
      <c r="AI695" s="2047">
        <f t="shared" ref="AI695" si="312">T695</f>
        <v>0</v>
      </c>
      <c r="AJ695" s="2076" cm="1">
        <f t="array" ref="AJ695">SUM(MID(0&amp;AI695,LARGE(INDEX(ISNUMBER(--MID(AI695,ROW($1:$127),1))*ROW($1:$127),),ROW($1:$127))+1,1)*10^ROW($1:$127)/10)</f>
        <v>0</v>
      </c>
      <c r="AK695" s="1953" t="e">
        <f>VLOOKUP($AJ695,'Item Master Data'!$A:$F,3,FALSE)</f>
        <v>#N/A</v>
      </c>
      <c r="AL695" s="1494" t="e">
        <f>VLOOKUP($AJ695,'Item Master Data'!$A:$F,6,FALSE)</f>
        <v>#N/A</v>
      </c>
      <c r="AM695" s="1494" t="e">
        <f t="shared" ref="AM695" si="313">F695/AN695</f>
        <v>#N/A</v>
      </c>
      <c r="AN695" s="1494" t="e">
        <f>VLOOKUP(AJ695,'Item Master Data'!$A:$G,7,FALSE)</f>
        <v>#N/A</v>
      </c>
      <c r="AO695" s="1494" t="e">
        <f t="shared" ref="AO695" si="314">E695-AL695</f>
        <v>#N/A</v>
      </c>
    </row>
    <row r="696" spans="1:41" s="1494" customFormat="1" ht="15" customHeight="1">
      <c r="A696" s="1550" t="s">
        <v>2534</v>
      </c>
      <c r="B696" s="2029">
        <v>3851</v>
      </c>
      <c r="C696" s="2029" t="s">
        <v>1193</v>
      </c>
      <c r="D696" s="2029" t="s">
        <v>2220</v>
      </c>
      <c r="E696" s="2031">
        <v>400</v>
      </c>
      <c r="F696" s="2032">
        <f>14144-10816-832</f>
        <v>2496</v>
      </c>
      <c r="G696" s="1833">
        <f t="shared" ref="G696" si="315">F696*E696</f>
        <v>998400</v>
      </c>
      <c r="H696" s="1831">
        <f t="shared" ref="H696:H698" si="316">E696*F696/1000000</f>
        <v>0.99839999999999995</v>
      </c>
      <c r="I696" s="1837"/>
      <c r="J696" s="2104"/>
      <c r="K696" s="2104"/>
      <c r="L696" s="2105">
        <f t="shared" ref="L696" si="317">H696</f>
        <v>0.99839999999999995</v>
      </c>
      <c r="M696" s="2110">
        <f t="shared" ref="M696:M698" si="318">SUM(I696:L696)</f>
        <v>0.99839999999999995</v>
      </c>
      <c r="N696" s="2030"/>
      <c r="O696" s="2030"/>
      <c r="P696" s="2030"/>
      <c r="Q696" s="2030"/>
      <c r="R696" s="2029" t="s">
        <v>1144</v>
      </c>
      <c r="S696" s="2029">
        <v>60</v>
      </c>
      <c r="T696" s="2029">
        <v>49401140</v>
      </c>
      <c r="U696" s="2024">
        <v>0.48</v>
      </c>
      <c r="V696" s="2103" t="s">
        <v>4146</v>
      </c>
      <c r="W696" s="2029" t="s">
        <v>1103</v>
      </c>
      <c r="X696" s="2029"/>
      <c r="Y696" s="2029">
        <v>60</v>
      </c>
      <c r="Z696" s="2029" t="s">
        <v>1194</v>
      </c>
      <c r="AA696" s="2029" t="s">
        <v>1113</v>
      </c>
      <c r="AB696" s="2027" t="s">
        <v>4243</v>
      </c>
      <c r="AC696" s="2029" t="s">
        <v>1096</v>
      </c>
      <c r="AD696" s="1937" t="s">
        <v>3662</v>
      </c>
      <c r="AE696" s="2029"/>
      <c r="AF696" s="2026"/>
      <c r="AG696" s="2026" t="s">
        <v>1087</v>
      </c>
      <c r="AH696" s="1951"/>
      <c r="AI696" s="2047">
        <f t="shared" ref="AI696:AI698" si="319">T696</f>
        <v>49401140</v>
      </c>
      <c r="AJ696" s="2076" cm="1">
        <f t="array" ref="AJ696">SUM(MID(0&amp;AI696,LARGE(INDEX(ISNUMBER(--MID(AI696,ROW($1:$127),1))*ROW($1:$127),),ROW($1:$127))+1,1)*10^ROW($1:$127)/10)</f>
        <v>49401140</v>
      </c>
      <c r="AK696" s="1953" t="str">
        <f>VLOOKUP($AJ696,'Item Master Data'!$A:$F,3,FALSE)</f>
        <v>Q.PEAK DUO BLK ML G10.a+</v>
      </c>
      <c r="AL696" s="1494">
        <f>VLOOKUP($AJ696,'Item Master Data'!$A:$F,6,FALSE)</f>
        <v>400</v>
      </c>
      <c r="AM696" s="1494">
        <f t="shared" ref="AM696:AM698" si="320">F696/AN696</f>
        <v>78</v>
      </c>
      <c r="AN696" s="1494">
        <f>VLOOKUP(AJ696,'Item Master Data'!$A:$G,7,FALSE)</f>
        <v>32</v>
      </c>
      <c r="AO696" s="1494">
        <f t="shared" ref="AO696:AO698" si="321">E696-AL696</f>
        <v>0</v>
      </c>
    </row>
    <row r="697" spans="1:41" s="1494" customFormat="1" ht="15" customHeight="1">
      <c r="A697" s="1550" t="s">
        <v>1156</v>
      </c>
      <c r="B697" s="2029" t="s">
        <v>3182</v>
      </c>
      <c r="C697" s="2030" t="s">
        <v>1192</v>
      </c>
      <c r="D697" s="2029" t="s">
        <v>2210</v>
      </c>
      <c r="E697" s="2031">
        <v>475</v>
      </c>
      <c r="F697" s="2032">
        <f>18966-1276-11252-638</f>
        <v>5800</v>
      </c>
      <c r="G697" s="1833">
        <f t="shared" ref="G697:G698" si="322">E697*F697</f>
        <v>2755000</v>
      </c>
      <c r="H697" s="1831">
        <f t="shared" si="316"/>
        <v>2.7549999999999999</v>
      </c>
      <c r="I697" s="1837"/>
      <c r="J697" s="2104"/>
      <c r="K697" s="2104">
        <f t="shared" ref="K697:K698" si="323">H697</f>
        <v>2.7549999999999999</v>
      </c>
      <c r="L697" s="2105"/>
      <c r="M697" s="1832">
        <f t="shared" si="318"/>
        <v>2.7549999999999999</v>
      </c>
      <c r="N697" s="2030"/>
      <c r="O697" s="2030">
        <v>44606</v>
      </c>
      <c r="P697" s="2030"/>
      <c r="Q697" s="2030"/>
      <c r="R697" s="2029" t="s">
        <v>267</v>
      </c>
      <c r="S697" s="2029">
        <v>72</v>
      </c>
      <c r="T697" s="2029" t="s">
        <v>3187</v>
      </c>
      <c r="U697" s="2024">
        <v>0.47</v>
      </c>
      <c r="V697" s="1952"/>
      <c r="W697" s="2029" t="s">
        <v>1094</v>
      </c>
      <c r="X697" s="2028"/>
      <c r="Y697" s="2029">
        <v>60</v>
      </c>
      <c r="Z697" s="2029" t="s">
        <v>1223</v>
      </c>
      <c r="AA697" s="2029" t="s">
        <v>1095</v>
      </c>
      <c r="AB697" s="2027">
        <v>78725</v>
      </c>
      <c r="AC697" s="2029" t="s">
        <v>1096</v>
      </c>
      <c r="AD697" s="2029" t="s">
        <v>1113</v>
      </c>
      <c r="AE697" s="2029"/>
      <c r="AF697" s="2029" t="s">
        <v>1110</v>
      </c>
      <c r="AG697" s="2029" t="s">
        <v>1087</v>
      </c>
      <c r="AH697" s="1951"/>
      <c r="AI697" s="2047" t="str">
        <f t="shared" si="319"/>
        <v>30397571C</v>
      </c>
      <c r="AJ697" s="2076" cm="1">
        <f t="array" ref="AJ697">SUM(MID(0&amp;AI697,LARGE(INDEX(ISNUMBER(--MID(AI697,ROW($1:$127),1))*ROW($1:$127),),ROW($1:$127))+1,1)*10^ROW($1:$127)/10)</f>
        <v>30397571</v>
      </c>
      <c r="AK697" s="1953" t="str">
        <f>VLOOKUP($AJ697,'Item Master Data'!$A:$F,3,FALSE)</f>
        <v>Q.PEAK DUO XL G10 BFG</v>
      </c>
      <c r="AL697" s="1494">
        <f>VLOOKUP($AJ697,'Item Master Data'!$A:$F,6,FALSE)</f>
        <v>475</v>
      </c>
      <c r="AM697" s="1494">
        <f t="shared" si="320"/>
        <v>200</v>
      </c>
      <c r="AN697" s="1494">
        <f>VLOOKUP(AJ697,'Item Master Data'!$A:$G,7,FALSE)</f>
        <v>29</v>
      </c>
      <c r="AO697" s="1494">
        <f t="shared" si="321"/>
        <v>0</v>
      </c>
    </row>
    <row r="698" spans="1:41" s="1494" customFormat="1" ht="15" customHeight="1">
      <c r="A698" s="1550" t="s">
        <v>1156</v>
      </c>
      <c r="B698" s="2029" t="s">
        <v>3182</v>
      </c>
      <c r="C698" s="2030" t="s">
        <v>1192</v>
      </c>
      <c r="D698" s="2029" t="s">
        <v>2210</v>
      </c>
      <c r="E698" s="2031">
        <v>475</v>
      </c>
      <c r="F698" s="2032">
        <v>1276</v>
      </c>
      <c r="G698" s="1833">
        <f t="shared" si="322"/>
        <v>606100</v>
      </c>
      <c r="H698" s="1831">
        <f t="shared" si="316"/>
        <v>0.60609999999999997</v>
      </c>
      <c r="I698" s="1837"/>
      <c r="J698" s="2104"/>
      <c r="K698" s="2104">
        <f t="shared" si="323"/>
        <v>0.60609999999999997</v>
      </c>
      <c r="L698" s="2105"/>
      <c r="M698" s="1832">
        <f t="shared" si="318"/>
        <v>0.60609999999999997</v>
      </c>
      <c r="N698" s="2030"/>
      <c r="O698" s="2030">
        <v>44606</v>
      </c>
      <c r="P698" s="2030"/>
      <c r="Q698" s="2030"/>
      <c r="R698" s="2029" t="s">
        <v>267</v>
      </c>
      <c r="S698" s="2029">
        <v>72</v>
      </c>
      <c r="T698" s="2029" t="s">
        <v>3187</v>
      </c>
      <c r="U698" s="2024">
        <v>0.47</v>
      </c>
      <c r="V698" s="1952"/>
      <c r="W698" s="2029" t="s">
        <v>1094</v>
      </c>
      <c r="X698" s="2028"/>
      <c r="Y698" s="2029">
        <v>60</v>
      </c>
      <c r="Z698" s="2029" t="s">
        <v>1223</v>
      </c>
      <c r="AA698" s="2029" t="s">
        <v>1095</v>
      </c>
      <c r="AB698" s="2027">
        <v>78725</v>
      </c>
      <c r="AC698" s="2029" t="s">
        <v>1096</v>
      </c>
      <c r="AD698" s="2029" t="s">
        <v>1113</v>
      </c>
      <c r="AE698" s="2029"/>
      <c r="AF698" s="2029" t="s">
        <v>1110</v>
      </c>
      <c r="AG698" s="2029" t="s">
        <v>1087</v>
      </c>
      <c r="AH698" s="1951"/>
      <c r="AI698" s="2047" t="str">
        <f t="shared" si="319"/>
        <v>30397571C</v>
      </c>
      <c r="AJ698" s="2076" cm="1">
        <f t="array" ref="AJ698">SUM(MID(0&amp;AI698,LARGE(INDEX(ISNUMBER(--MID(AI698,ROW($1:$127),1))*ROW($1:$127),),ROW($1:$127))+1,1)*10^ROW($1:$127)/10)</f>
        <v>30397571</v>
      </c>
      <c r="AK698" s="1953" t="str">
        <f>VLOOKUP($AJ698,'Item Master Data'!$A:$F,3,FALSE)</f>
        <v>Q.PEAK DUO XL G10 BFG</v>
      </c>
      <c r="AL698" s="1494">
        <f>VLOOKUP($AJ698,'Item Master Data'!$A:$F,6,FALSE)</f>
        <v>475</v>
      </c>
      <c r="AM698" s="1494">
        <f t="shared" si="320"/>
        <v>44</v>
      </c>
      <c r="AN698" s="1494">
        <f>VLOOKUP(AJ698,'Item Master Data'!$A:$G,7,FALSE)</f>
        <v>29</v>
      </c>
      <c r="AO698" s="1494">
        <f t="shared" si="321"/>
        <v>0</v>
      </c>
    </row>
    <row r="699" spans="1:41" s="1494" customFormat="1" ht="15" customHeight="1">
      <c r="A699" s="1550" t="s">
        <v>1156</v>
      </c>
      <c r="B699" s="2029" t="s">
        <v>4081</v>
      </c>
      <c r="C699" s="2030" t="s">
        <v>1192</v>
      </c>
      <c r="D699" s="2029" t="s">
        <v>2210</v>
      </c>
      <c r="E699" s="2031">
        <v>475</v>
      </c>
      <c r="F699" s="2032">
        <v>3654</v>
      </c>
      <c r="G699" s="1833">
        <f t="shared" ref="G699:G701" si="324">E699*F699</f>
        <v>1735650</v>
      </c>
      <c r="H699" s="1831">
        <f t="shared" ref="H699:H701" si="325">E699*F699/1000000</f>
        <v>1.7356499999999999</v>
      </c>
      <c r="I699" s="1837"/>
      <c r="J699" s="2104"/>
      <c r="K699" s="2104">
        <f t="shared" ref="K699:K701" si="326">H699</f>
        <v>1.7356499999999999</v>
      </c>
      <c r="L699" s="2105"/>
      <c r="M699" s="1832">
        <f t="shared" ref="M699:M701" si="327">SUM(I699:L699)</f>
        <v>1.7356499999999999</v>
      </c>
      <c r="N699" s="2030"/>
      <c r="O699" s="2030">
        <v>44623</v>
      </c>
      <c r="P699" s="2030"/>
      <c r="Q699" s="2030"/>
      <c r="R699" s="2029" t="s">
        <v>267</v>
      </c>
      <c r="S699" s="2029">
        <v>72</v>
      </c>
      <c r="T699" s="2029" t="s">
        <v>3187</v>
      </c>
      <c r="U699" s="2024">
        <v>0.47</v>
      </c>
      <c r="V699" s="1952"/>
      <c r="W699" s="2029" t="s">
        <v>1094</v>
      </c>
      <c r="X699" s="2028"/>
      <c r="Y699" s="2029">
        <v>60</v>
      </c>
      <c r="Z699" s="2029" t="s">
        <v>1223</v>
      </c>
      <c r="AA699" s="2029" t="s">
        <v>1095</v>
      </c>
      <c r="AB699" s="2027">
        <v>78725</v>
      </c>
      <c r="AC699" s="2029" t="s">
        <v>1096</v>
      </c>
      <c r="AD699" s="2029" t="s">
        <v>2259</v>
      </c>
      <c r="AE699" s="2029"/>
      <c r="AF699" s="2029" t="s">
        <v>1110</v>
      </c>
      <c r="AG699" s="2029" t="s">
        <v>1087</v>
      </c>
      <c r="AH699" s="1951"/>
      <c r="AI699" s="2047" t="str">
        <f t="shared" ref="AI699:AI701" si="328">T699</f>
        <v>30397571C</v>
      </c>
      <c r="AJ699" s="2076" cm="1">
        <f t="array" ref="AJ699">SUM(MID(0&amp;AI699,LARGE(INDEX(ISNUMBER(--MID(AI699,ROW($1:$127),1))*ROW($1:$127),),ROW($1:$127))+1,1)*10^ROW($1:$127)/10)</f>
        <v>30397571</v>
      </c>
      <c r="AK699" s="1953" t="str">
        <f>VLOOKUP($AJ699,'Item Master Data'!$A:$F,3,FALSE)</f>
        <v>Q.PEAK DUO XL G10 BFG</v>
      </c>
      <c r="AL699" s="1494">
        <f>VLOOKUP($AJ699,'Item Master Data'!$A:$F,6,FALSE)</f>
        <v>475</v>
      </c>
      <c r="AM699" s="1494">
        <f t="shared" ref="AM699:AM701" si="329">F699/AN699</f>
        <v>126</v>
      </c>
      <c r="AN699" s="1494">
        <f>VLOOKUP(AJ699,'Item Master Data'!$A:$G,7,FALSE)</f>
        <v>29</v>
      </c>
      <c r="AO699" s="1494">
        <f t="shared" ref="AO699:AO701" si="330">E699-AL699</f>
        <v>0</v>
      </c>
    </row>
    <row r="700" spans="1:41" s="1494" customFormat="1" ht="15" customHeight="1">
      <c r="A700" s="1550" t="s">
        <v>1156</v>
      </c>
      <c r="B700" s="2029" t="s">
        <v>4081</v>
      </c>
      <c r="C700" s="2030" t="s">
        <v>1192</v>
      </c>
      <c r="D700" s="2029" t="s">
        <v>2210</v>
      </c>
      <c r="E700" s="2031">
        <v>475</v>
      </c>
      <c r="F700" s="2032">
        <v>4118</v>
      </c>
      <c r="G700" s="1833">
        <f t="shared" si="324"/>
        <v>1956050</v>
      </c>
      <c r="H700" s="1831">
        <f t="shared" si="325"/>
        <v>1.9560500000000001</v>
      </c>
      <c r="I700" s="1837"/>
      <c r="J700" s="2104"/>
      <c r="K700" s="2104">
        <f t="shared" si="326"/>
        <v>1.9560500000000001</v>
      </c>
      <c r="L700" s="2105"/>
      <c r="M700" s="1832">
        <f t="shared" si="327"/>
        <v>1.9560500000000001</v>
      </c>
      <c r="N700" s="2030"/>
      <c r="O700" s="2030">
        <v>44623</v>
      </c>
      <c r="P700" s="2030"/>
      <c r="Q700" s="2030"/>
      <c r="R700" s="2029" t="s">
        <v>267</v>
      </c>
      <c r="S700" s="2029">
        <v>72</v>
      </c>
      <c r="T700" s="2029" t="s">
        <v>3342</v>
      </c>
      <c r="U700" s="2024">
        <v>0.47</v>
      </c>
      <c r="V700" s="1952"/>
      <c r="W700" s="2029" t="s">
        <v>1094</v>
      </c>
      <c r="X700" s="2028"/>
      <c r="Y700" s="2029">
        <v>60</v>
      </c>
      <c r="Z700" s="2029" t="s">
        <v>1223</v>
      </c>
      <c r="AA700" s="2029" t="s">
        <v>1095</v>
      </c>
      <c r="AB700" s="2027">
        <v>78725</v>
      </c>
      <c r="AC700" s="2029" t="s">
        <v>1096</v>
      </c>
      <c r="AD700" s="2029" t="s">
        <v>2259</v>
      </c>
      <c r="AE700" s="2029"/>
      <c r="AF700" s="2029" t="s">
        <v>1110</v>
      </c>
      <c r="AG700" s="2029" t="s">
        <v>1087</v>
      </c>
      <c r="AH700" s="1951"/>
      <c r="AI700" s="2047" t="str">
        <f t="shared" si="328"/>
        <v>30397571F</v>
      </c>
      <c r="AJ700" s="2076" cm="1">
        <f t="array" ref="AJ700">SUM(MID(0&amp;AI700,LARGE(INDEX(ISNUMBER(--MID(AI700,ROW($1:$127),1))*ROW($1:$127),),ROW($1:$127))+1,1)*10^ROW($1:$127)/10)</f>
        <v>30397571</v>
      </c>
      <c r="AK700" s="1953" t="str">
        <f>VLOOKUP($AJ700,'Item Master Data'!$A:$F,3,FALSE)</f>
        <v>Q.PEAK DUO XL G10 BFG</v>
      </c>
      <c r="AL700" s="1494">
        <f>VLOOKUP($AJ700,'Item Master Data'!$A:$F,6,FALSE)</f>
        <v>475</v>
      </c>
      <c r="AM700" s="1494">
        <f t="shared" si="329"/>
        <v>142</v>
      </c>
      <c r="AN700" s="1494">
        <f>VLOOKUP(AJ700,'Item Master Data'!$A:$G,7,FALSE)</f>
        <v>29</v>
      </c>
      <c r="AO700" s="1494">
        <f t="shared" si="330"/>
        <v>0</v>
      </c>
    </row>
    <row r="701" spans="1:41" s="1494" customFormat="1" ht="15" customHeight="1">
      <c r="A701" s="1550" t="s">
        <v>1156</v>
      </c>
      <c r="B701" s="2029" t="s">
        <v>4081</v>
      </c>
      <c r="C701" s="2030" t="s">
        <v>1192</v>
      </c>
      <c r="D701" s="2029" t="s">
        <v>2210</v>
      </c>
      <c r="E701" s="2031">
        <v>475</v>
      </c>
      <c r="F701" s="2032">
        <v>1740</v>
      </c>
      <c r="G701" s="1833">
        <f t="shared" si="324"/>
        <v>826500</v>
      </c>
      <c r="H701" s="1831">
        <f t="shared" si="325"/>
        <v>0.82650000000000001</v>
      </c>
      <c r="I701" s="1837"/>
      <c r="J701" s="2104"/>
      <c r="K701" s="2104">
        <f t="shared" si="326"/>
        <v>0.82650000000000001</v>
      </c>
      <c r="L701" s="2105"/>
      <c r="M701" s="1832">
        <f t="shared" si="327"/>
        <v>0.82650000000000001</v>
      </c>
      <c r="N701" s="2030"/>
      <c r="O701" s="2030">
        <v>44623</v>
      </c>
      <c r="P701" s="2030"/>
      <c r="Q701" s="2030"/>
      <c r="R701" s="2029" t="s">
        <v>267</v>
      </c>
      <c r="S701" s="2029">
        <v>72</v>
      </c>
      <c r="T701" s="2029" t="s">
        <v>4098</v>
      </c>
      <c r="U701" s="2024">
        <v>0.47</v>
      </c>
      <c r="V701" s="1952"/>
      <c r="W701" s="2029" t="s">
        <v>1094</v>
      </c>
      <c r="X701" s="2028"/>
      <c r="Y701" s="2029">
        <v>60</v>
      </c>
      <c r="Z701" s="2029" t="s">
        <v>1223</v>
      </c>
      <c r="AA701" s="2029" t="s">
        <v>1095</v>
      </c>
      <c r="AB701" s="2027">
        <v>78725</v>
      </c>
      <c r="AC701" s="2029" t="s">
        <v>1096</v>
      </c>
      <c r="AD701" s="2029" t="s">
        <v>2259</v>
      </c>
      <c r="AE701" s="2029"/>
      <c r="AF701" s="2029" t="s">
        <v>1110</v>
      </c>
      <c r="AG701" s="2029" t="s">
        <v>1087</v>
      </c>
      <c r="AH701" s="1951"/>
      <c r="AI701" s="2047" t="str">
        <f t="shared" si="328"/>
        <v>30397871C</v>
      </c>
      <c r="AJ701" s="2076" cm="1">
        <f t="array" ref="AJ701">SUM(MID(0&amp;AI701,LARGE(INDEX(ISNUMBER(--MID(AI701,ROW($1:$127),1))*ROW($1:$127),),ROW($1:$127))+1,1)*10^ROW($1:$127)/10)</f>
        <v>30397871</v>
      </c>
      <c r="AK701" s="1953" t="str">
        <f>VLOOKUP($AJ701,'Item Master Data'!$A:$F,3,FALSE)</f>
        <v>Q.PEAK DUO XL G10 BFG</v>
      </c>
      <c r="AL701" s="1494">
        <f>VLOOKUP($AJ701,'Item Master Data'!$A:$F,6,FALSE)</f>
        <v>475</v>
      </c>
      <c r="AM701" s="1494">
        <f t="shared" si="329"/>
        <v>60</v>
      </c>
      <c r="AN701" s="1494">
        <f>VLOOKUP(AJ701,'Item Master Data'!$A:$G,7,FALSE)</f>
        <v>29</v>
      </c>
      <c r="AO701" s="1494">
        <f t="shared" si="330"/>
        <v>0</v>
      </c>
    </row>
    <row r="702" spans="1:41" s="1494" customFormat="1" ht="15" customHeight="1">
      <c r="A702" s="1550" t="s">
        <v>1091</v>
      </c>
      <c r="B702" s="2227" t="s">
        <v>3616</v>
      </c>
      <c r="C702" s="2228" t="s">
        <v>1120</v>
      </c>
      <c r="D702" s="2228" t="s">
        <v>3745</v>
      </c>
      <c r="E702" s="2228">
        <v>480</v>
      </c>
      <c r="F702" s="2229">
        <v>580</v>
      </c>
      <c r="G702" s="1833">
        <f t="shared" ref="G702" si="331">F702*E702</f>
        <v>278400</v>
      </c>
      <c r="H702" s="2108">
        <f t="shared" ref="H702" si="332">E702*F702/1000000</f>
        <v>0.27839999999999998</v>
      </c>
      <c r="I702" s="1837"/>
      <c r="J702" s="2104"/>
      <c r="K702" s="2104"/>
      <c r="L702" s="2105">
        <f t="shared" ref="L702" si="333">H702</f>
        <v>0.27839999999999998</v>
      </c>
      <c r="M702" s="1832">
        <f t="shared" ref="M702" si="334">SUM(I702:L702)</f>
        <v>0.27839999999999998</v>
      </c>
      <c r="N702" s="2030" t="s">
        <v>4285</v>
      </c>
      <c r="O702" s="2101"/>
      <c r="P702" s="2101"/>
      <c r="Q702" s="2101"/>
      <c r="R702" s="2029" t="s">
        <v>2233</v>
      </c>
      <c r="S702" s="2228">
        <v>72</v>
      </c>
      <c r="T702" s="2230"/>
      <c r="U702" s="2024">
        <v>0.48489583333333336</v>
      </c>
      <c r="V702" s="2029" t="s">
        <v>3747</v>
      </c>
      <c r="W702" s="2228" t="s">
        <v>1103</v>
      </c>
      <c r="X702" s="2228"/>
      <c r="Y702" s="2228">
        <v>60</v>
      </c>
      <c r="Z702" s="2101" t="s">
        <v>3767</v>
      </c>
      <c r="AA702" s="2101" t="s">
        <v>1099</v>
      </c>
      <c r="AB702" s="2235">
        <v>95403</v>
      </c>
      <c r="AC702" s="2228" t="s">
        <v>1096</v>
      </c>
      <c r="AD702" s="2233" t="s">
        <v>1099</v>
      </c>
      <c r="AE702" s="2228" t="s">
        <v>2230</v>
      </c>
      <c r="AF702" s="2234" t="s">
        <v>1110</v>
      </c>
      <c r="AG702" s="2228" t="s">
        <v>1087</v>
      </c>
      <c r="AH702" s="2029"/>
      <c r="AI702" s="2047">
        <f t="shared" ref="AI702" si="335">T702</f>
        <v>0</v>
      </c>
      <c r="AJ702" s="2076" cm="1">
        <f t="array" ref="AJ702">SUM(MID(0&amp;AI702,LARGE(INDEX(ISNUMBER(--MID(AI702,ROW($1:$127),1))*ROW($1:$127),),ROW($1:$127))+1,1)*10^ROW($1:$127)/10)</f>
        <v>0</v>
      </c>
      <c r="AK702" s="1953" t="e">
        <f>VLOOKUP($AJ702,'Item Master Data'!$A:$F,3,FALSE)</f>
        <v>#N/A</v>
      </c>
      <c r="AL702" s="1494" t="e">
        <f>VLOOKUP($AJ702,'Item Master Data'!$A:$F,6,FALSE)</f>
        <v>#N/A</v>
      </c>
      <c r="AM702" s="1494" t="e">
        <f t="shared" ref="AM702" si="336">F702/AN702</f>
        <v>#N/A</v>
      </c>
      <c r="AN702" s="1494" t="e">
        <f>VLOOKUP(AJ702,'Item Master Data'!$A:$G,7,FALSE)</f>
        <v>#N/A</v>
      </c>
      <c r="AO702" s="1494" t="e">
        <f t="shared" ref="AO702" si="337">E702-AL702</f>
        <v>#N/A</v>
      </c>
    </row>
    <row r="703" spans="1:41" s="1494" customFormat="1" ht="15" customHeight="1">
      <c r="A703" s="1550" t="s">
        <v>1091</v>
      </c>
      <c r="B703" s="2029" t="s">
        <v>3254</v>
      </c>
      <c r="C703" s="2029" t="s">
        <v>1120</v>
      </c>
      <c r="D703" s="2029" t="s">
        <v>3745</v>
      </c>
      <c r="E703" s="2029">
        <v>480</v>
      </c>
      <c r="F703" s="1950">
        <v>580</v>
      </c>
      <c r="G703" s="1833">
        <f t="shared" ref="G703" si="338">F703*E703</f>
        <v>278400</v>
      </c>
      <c r="H703" s="2108">
        <f t="shared" ref="H703" si="339">E703*F703/1000000</f>
        <v>0.27839999999999998</v>
      </c>
      <c r="I703" s="1837"/>
      <c r="J703" s="2104"/>
      <c r="K703" s="2104"/>
      <c r="L703" s="2105">
        <f t="shared" ref="L703" si="340">H703</f>
        <v>0.27839999999999998</v>
      </c>
      <c r="M703" s="1832">
        <f t="shared" ref="M703" si="341">SUM(I703:L703)</f>
        <v>0.27839999999999998</v>
      </c>
      <c r="N703" s="2030" t="s">
        <v>4285</v>
      </c>
      <c r="O703" s="2030"/>
      <c r="P703" s="2030"/>
      <c r="Q703" s="2030"/>
      <c r="R703" s="2029" t="s">
        <v>2233</v>
      </c>
      <c r="S703" s="2029">
        <v>72</v>
      </c>
      <c r="T703" s="1951"/>
      <c r="U703" s="2024">
        <v>0.48489583333333336</v>
      </c>
      <c r="V703" s="2029" t="s">
        <v>3747</v>
      </c>
      <c r="W703" s="2029" t="s">
        <v>1103</v>
      </c>
      <c r="X703" s="2029"/>
      <c r="Y703" s="2029">
        <v>60</v>
      </c>
      <c r="Z703" s="2030" t="s">
        <v>3767</v>
      </c>
      <c r="AA703" s="2030" t="s">
        <v>1099</v>
      </c>
      <c r="AB703" s="1949">
        <v>95403</v>
      </c>
      <c r="AC703" s="2029" t="s">
        <v>1096</v>
      </c>
      <c r="AD703" s="1937" t="s">
        <v>1099</v>
      </c>
      <c r="AE703" s="2029" t="s">
        <v>2230</v>
      </c>
      <c r="AF703" s="2026" t="s">
        <v>1110</v>
      </c>
      <c r="AG703" s="2029" t="s">
        <v>1087</v>
      </c>
      <c r="AH703" s="2029"/>
      <c r="AI703" s="2047">
        <f t="shared" ref="AI703" si="342">T703</f>
        <v>0</v>
      </c>
      <c r="AJ703" s="2076" cm="1">
        <f t="array" ref="AJ703">SUM(MID(0&amp;AI703,LARGE(INDEX(ISNUMBER(--MID(AI703,ROW($1:$127),1))*ROW($1:$127),),ROW($1:$127))+1,1)*10^ROW($1:$127)/10)</f>
        <v>0</v>
      </c>
      <c r="AK703" s="1953" t="e">
        <f>VLOOKUP($AJ703,'Item Master Data'!$A:$F,3,FALSE)</f>
        <v>#N/A</v>
      </c>
      <c r="AL703" s="1494" t="e">
        <f>VLOOKUP($AJ703,'Item Master Data'!$A:$F,6,FALSE)</f>
        <v>#N/A</v>
      </c>
      <c r="AM703" s="1494" t="e">
        <f t="shared" ref="AM703" si="343">F703/AN703</f>
        <v>#N/A</v>
      </c>
      <c r="AN703" s="1494" t="e">
        <f>VLOOKUP(AJ703,'Item Master Data'!$A:$G,7,FALSE)</f>
        <v>#N/A</v>
      </c>
      <c r="AO703" s="1494" t="e">
        <f t="shared" ref="AO703" si="344">E703-AL703</f>
        <v>#N/A</v>
      </c>
    </row>
    <row r="704" spans="1:41" s="1494" customFormat="1" ht="15" customHeight="1">
      <c r="A704" s="1550" t="s">
        <v>1156</v>
      </c>
      <c r="B704" s="2029">
        <v>2111420</v>
      </c>
      <c r="C704" s="2030" t="s">
        <v>3524</v>
      </c>
      <c r="D704" s="2029" t="s">
        <v>2210</v>
      </c>
      <c r="E704" s="2031">
        <v>475</v>
      </c>
      <c r="F704" s="2032">
        <v>15747</v>
      </c>
      <c r="G704" s="1833">
        <f t="shared" ref="G704:G705" si="345">E704*F704</f>
        <v>7479825</v>
      </c>
      <c r="H704" s="1831">
        <f t="shared" ref="H704:H705" si="346">E704*F704/1000000</f>
        <v>7.4798249999999999</v>
      </c>
      <c r="I704" s="1837"/>
      <c r="J704" s="2104"/>
      <c r="K704" s="2104">
        <f>H704</f>
        <v>7.4798249999999999</v>
      </c>
      <c r="L704" s="2105"/>
      <c r="M704" s="1832">
        <f t="shared" ref="M704:M705" si="347">SUM(I704:L704)</f>
        <v>7.4798249999999999</v>
      </c>
      <c r="N704" s="2030"/>
      <c r="O704" s="2030">
        <v>44641</v>
      </c>
      <c r="P704" s="2030"/>
      <c r="Q704" s="2030"/>
      <c r="R704" s="2029" t="s">
        <v>1144</v>
      </c>
      <c r="S704" s="2029">
        <v>72</v>
      </c>
      <c r="T704" s="2029" t="s">
        <v>3176</v>
      </c>
      <c r="U704" s="2024">
        <v>0.42</v>
      </c>
      <c r="V704" s="1952"/>
      <c r="W704" s="2029" t="s">
        <v>1103</v>
      </c>
      <c r="X704" s="2028">
        <v>3</v>
      </c>
      <c r="Y704" s="2029">
        <v>60</v>
      </c>
      <c r="Z704" s="2029" t="s">
        <v>4116</v>
      </c>
      <c r="AA704" s="2029" t="s">
        <v>1133</v>
      </c>
      <c r="AB704" s="2027" t="s">
        <v>4117</v>
      </c>
      <c r="AC704" s="2029" t="s">
        <v>1096</v>
      </c>
      <c r="AD704" s="2029" t="s">
        <v>1113</v>
      </c>
      <c r="AE704" s="2029"/>
      <c r="AF704" s="2029" t="s">
        <v>1098</v>
      </c>
      <c r="AG704" s="2029" t="s">
        <v>2235</v>
      </c>
      <c r="AH704" s="1951"/>
      <c r="AI704" s="2047" t="str">
        <f t="shared" ref="AI704:AI705" si="348">T704</f>
        <v>12005833C</v>
      </c>
      <c r="AJ704" s="2076" cm="1">
        <f t="array" ref="AJ704">SUM(MID(0&amp;AI704,LARGE(INDEX(ISNUMBER(--MID(AI704,ROW($1:$127),1))*ROW($1:$127),),ROW($1:$127))+1,1)*10^ROW($1:$127)/10)</f>
        <v>12005833</v>
      </c>
      <c r="AK704" s="1953" t="str">
        <f>VLOOKUP($AJ704,'Item Master Data'!$A:$F,3,FALSE)</f>
        <v>Q.PEAK DUO XL G10 BFG</v>
      </c>
      <c r="AL704" s="1494">
        <f>VLOOKUP($AJ704,'Item Master Data'!$A:$F,6,FALSE)</f>
        <v>475</v>
      </c>
      <c r="AM704" s="1494" t="e">
        <f t="shared" ref="AM704:AM705" si="349">F704/AN704</f>
        <v>#VALUE!</v>
      </c>
      <c r="AN704" s="1494" t="str">
        <f>VLOOKUP(AJ704,'Item Master Data'!$A:$G,7,FALSE)</f>
        <v> 30</v>
      </c>
      <c r="AO704" s="1494">
        <f t="shared" ref="AO704:AO705" si="350">E704-AL704</f>
        <v>0</v>
      </c>
    </row>
    <row r="705" spans="1:41" s="1494" customFormat="1" ht="15" customHeight="1">
      <c r="A705" s="1550" t="s">
        <v>1156</v>
      </c>
      <c r="B705" s="2029">
        <v>2111420</v>
      </c>
      <c r="C705" s="2030" t="s">
        <v>3524</v>
      </c>
      <c r="D705" s="2029" t="s">
        <v>2210</v>
      </c>
      <c r="E705" s="2031">
        <v>480</v>
      </c>
      <c r="F705" s="2032">
        <v>13717</v>
      </c>
      <c r="G705" s="1833">
        <f t="shared" si="345"/>
        <v>6584160</v>
      </c>
      <c r="H705" s="1831">
        <f t="shared" si="346"/>
        <v>6.5841599999999998</v>
      </c>
      <c r="I705" s="1837"/>
      <c r="J705" s="2104"/>
      <c r="K705" s="2104"/>
      <c r="L705" s="2105">
        <f t="shared" ref="L705" si="351">H705</f>
        <v>6.5841599999999998</v>
      </c>
      <c r="M705" s="1832">
        <f t="shared" si="347"/>
        <v>6.5841599999999998</v>
      </c>
      <c r="N705" s="2030"/>
      <c r="O705" s="2030"/>
      <c r="P705" s="2030"/>
      <c r="Q705" s="2030"/>
      <c r="R705" s="2029" t="s">
        <v>1144</v>
      </c>
      <c r="S705" s="2029">
        <v>72</v>
      </c>
      <c r="T705" s="2029">
        <v>12005832</v>
      </c>
      <c r="U705" s="2024">
        <v>0.42</v>
      </c>
      <c r="V705" s="1952" t="s">
        <v>4094</v>
      </c>
      <c r="W705" s="2029" t="s">
        <v>1103</v>
      </c>
      <c r="X705" s="2028">
        <v>3</v>
      </c>
      <c r="Y705" s="2029">
        <v>60</v>
      </c>
      <c r="Z705" s="2029" t="s">
        <v>3519</v>
      </c>
      <c r="AA705" s="2029" t="s">
        <v>1133</v>
      </c>
      <c r="AB705" s="2027" t="s">
        <v>4117</v>
      </c>
      <c r="AC705" s="2029" t="s">
        <v>1096</v>
      </c>
      <c r="AD705" s="1937" t="s">
        <v>3662</v>
      </c>
      <c r="AE705" s="2029"/>
      <c r="AF705" s="2029"/>
      <c r="AG705" s="2029" t="s">
        <v>2235</v>
      </c>
      <c r="AH705" s="1951"/>
      <c r="AI705" s="2047">
        <f t="shared" si="348"/>
        <v>12005832</v>
      </c>
      <c r="AJ705" s="2076" cm="1">
        <f t="array" ref="AJ705">SUM(MID(0&amp;AI705,LARGE(INDEX(ISNUMBER(--MID(AI705,ROW($1:$127),1))*ROW($1:$127),),ROW($1:$127))+1,1)*10^ROW($1:$127)/10)</f>
        <v>12005832</v>
      </c>
      <c r="AK705" s="1953" t="str">
        <f>VLOOKUP($AJ705,'Item Master Data'!$A:$F,3,FALSE)</f>
        <v>Q.PEAK DUO XL G10 BFG</v>
      </c>
      <c r="AL705" s="1494">
        <f>VLOOKUP($AJ705,'Item Master Data'!$A:$F,6,FALSE)</f>
        <v>480</v>
      </c>
      <c r="AM705" s="1494" t="e">
        <f t="shared" si="349"/>
        <v>#VALUE!</v>
      </c>
      <c r="AN705" s="1494" t="str">
        <f>VLOOKUP(AJ705,'Item Master Data'!$A:$G,7,FALSE)</f>
        <v> 30</v>
      </c>
      <c r="AO705" s="1494">
        <f t="shared" si="350"/>
        <v>0</v>
      </c>
    </row>
    <row r="706" spans="1:41" s="1494" customFormat="1" ht="15" customHeight="1">
      <c r="A706" s="1550" t="s">
        <v>1156</v>
      </c>
      <c r="B706" s="2029" t="s">
        <v>4058</v>
      </c>
      <c r="C706" s="2030" t="s">
        <v>1146</v>
      </c>
      <c r="D706" s="2029" t="s">
        <v>2210</v>
      </c>
      <c r="E706" s="2031">
        <v>475</v>
      </c>
      <c r="F706" s="2032">
        <v>17760</v>
      </c>
      <c r="G706" s="1833">
        <f t="shared" ref="G706" si="352">F706*E706</f>
        <v>8436000</v>
      </c>
      <c r="H706" s="1831">
        <f t="shared" ref="H706:H707" si="353">E706*F706/1000000</f>
        <v>8.4359999999999999</v>
      </c>
      <c r="I706" s="1837"/>
      <c r="J706" s="2104"/>
      <c r="K706" s="2104"/>
      <c r="L706" s="2105">
        <f t="shared" ref="L706:L707" si="354">H706</f>
        <v>8.4359999999999999</v>
      </c>
      <c r="M706" s="1832">
        <f t="shared" ref="M706:M707" si="355">SUM(I706:L706)</f>
        <v>8.4359999999999999</v>
      </c>
      <c r="N706" s="2030"/>
      <c r="O706" s="2030" t="s">
        <v>2257</v>
      </c>
      <c r="P706" s="2030"/>
      <c r="Q706" s="2030"/>
      <c r="R706" s="2029" t="s">
        <v>1147</v>
      </c>
      <c r="S706" s="2029">
        <v>72</v>
      </c>
      <c r="T706" s="2029" t="s">
        <v>3176</v>
      </c>
      <c r="U706" s="2024">
        <v>0.39499999999999996</v>
      </c>
      <c r="V706" s="1952" t="s">
        <v>4091</v>
      </c>
      <c r="W706" s="2029" t="s">
        <v>1094</v>
      </c>
      <c r="X706" s="2028">
        <v>10</v>
      </c>
      <c r="Y706" s="2029">
        <v>60</v>
      </c>
      <c r="Z706" s="2029" t="s">
        <v>4108</v>
      </c>
      <c r="AA706" s="2029" t="s">
        <v>1113</v>
      </c>
      <c r="AB706" s="2027">
        <v>8832</v>
      </c>
      <c r="AC706" s="2029" t="s">
        <v>1096</v>
      </c>
      <c r="AD706" s="2029" t="s">
        <v>1113</v>
      </c>
      <c r="AE706" s="2029"/>
      <c r="AF706" s="2029" t="s">
        <v>1110</v>
      </c>
      <c r="AG706" s="2029" t="s">
        <v>1162</v>
      </c>
      <c r="AH706" s="1951"/>
      <c r="AI706" s="2047" t="str">
        <f t="shared" ref="AI706:AI707" si="356">T706</f>
        <v>12005833C</v>
      </c>
      <c r="AJ706" s="2076" cm="1">
        <f t="array" ref="AJ706">SUM(MID(0&amp;AI706,LARGE(INDEX(ISNUMBER(--MID(AI706,ROW($1:$127),1))*ROW($1:$127),),ROW($1:$127))+1,1)*10^ROW($1:$127)/10)</f>
        <v>12005833</v>
      </c>
      <c r="AK706" s="1953" t="str">
        <f>VLOOKUP($AJ706,'Item Master Data'!$A:$F,3,FALSE)</f>
        <v>Q.PEAK DUO XL G10 BFG</v>
      </c>
      <c r="AL706" s="1494">
        <f>VLOOKUP($AJ706,'Item Master Data'!$A:$F,6,FALSE)</f>
        <v>475</v>
      </c>
      <c r="AM706" s="1494" t="e">
        <f t="shared" ref="AM706:AM707" si="357">F706/AN706</f>
        <v>#VALUE!</v>
      </c>
      <c r="AN706" s="1494" t="str">
        <f>VLOOKUP(AJ706,'Item Master Data'!$A:$G,7,FALSE)</f>
        <v> 30</v>
      </c>
      <c r="AO706" s="1494">
        <f t="shared" ref="AO706:AO707" si="358">E706-AL706</f>
        <v>0</v>
      </c>
    </row>
    <row r="707" spans="1:41" s="1494" customFormat="1" ht="15" customHeight="1">
      <c r="A707" s="1550" t="s">
        <v>1156</v>
      </c>
      <c r="B707" s="2029" t="s">
        <v>4059</v>
      </c>
      <c r="C707" s="2030" t="s">
        <v>1146</v>
      </c>
      <c r="D707" s="2029" t="s">
        <v>2210</v>
      </c>
      <c r="E707" s="2031">
        <v>475</v>
      </c>
      <c r="F707" s="2032">
        <v>14220</v>
      </c>
      <c r="G707" s="1833">
        <f t="shared" ref="G707" si="359">E707*F707</f>
        <v>6754500</v>
      </c>
      <c r="H707" s="1831">
        <f t="shared" si="353"/>
        <v>6.7545000000000002</v>
      </c>
      <c r="I707" s="1837"/>
      <c r="J707" s="2104"/>
      <c r="K707" s="2104"/>
      <c r="L707" s="2105">
        <f t="shared" si="354"/>
        <v>6.7545000000000002</v>
      </c>
      <c r="M707" s="1832">
        <f t="shared" si="355"/>
        <v>6.7545000000000002</v>
      </c>
      <c r="N707" s="2030"/>
      <c r="O707" s="2030" t="s">
        <v>2257</v>
      </c>
      <c r="P707" s="2030"/>
      <c r="Q707" s="2030"/>
      <c r="R707" s="2029" t="s">
        <v>1147</v>
      </c>
      <c r="S707" s="2029">
        <v>72</v>
      </c>
      <c r="T707" s="2029" t="s">
        <v>3176</v>
      </c>
      <c r="U707" s="2024">
        <v>0.39499999999999996</v>
      </c>
      <c r="V707" s="1952"/>
      <c r="W707" s="2029" t="s">
        <v>1094</v>
      </c>
      <c r="X707" s="2028">
        <v>10</v>
      </c>
      <c r="Y707" s="2029">
        <v>60</v>
      </c>
      <c r="Z707" s="2029" t="s">
        <v>2311</v>
      </c>
      <c r="AA707" s="2029" t="s">
        <v>1160</v>
      </c>
      <c r="AB707" s="2027">
        <v>89431</v>
      </c>
      <c r="AC707" s="2029" t="s">
        <v>1096</v>
      </c>
      <c r="AD707" s="2029" t="s">
        <v>1113</v>
      </c>
      <c r="AE707" s="2029"/>
      <c r="AF707" s="2029" t="s">
        <v>1110</v>
      </c>
      <c r="AG707" s="2029" t="s">
        <v>1162</v>
      </c>
      <c r="AH707" s="1951"/>
      <c r="AI707" s="2047" t="str">
        <f t="shared" si="356"/>
        <v>12005833C</v>
      </c>
      <c r="AJ707" s="2076" cm="1">
        <f t="array" ref="AJ707">SUM(MID(0&amp;AI707,LARGE(INDEX(ISNUMBER(--MID(AI707,ROW($1:$127),1))*ROW($1:$127),),ROW($1:$127))+1,1)*10^ROW($1:$127)/10)</f>
        <v>12005833</v>
      </c>
      <c r="AK707" s="1953" t="str">
        <f>VLOOKUP($AJ707,'Item Master Data'!$A:$F,3,FALSE)</f>
        <v>Q.PEAK DUO XL G10 BFG</v>
      </c>
      <c r="AL707" s="1494">
        <f>VLOOKUP($AJ707,'Item Master Data'!$A:$F,6,FALSE)</f>
        <v>475</v>
      </c>
      <c r="AM707" s="1494" t="e">
        <f t="shared" si="357"/>
        <v>#VALUE!</v>
      </c>
      <c r="AN707" s="1494" t="str">
        <f>VLOOKUP(AJ707,'Item Master Data'!$A:$G,7,FALSE)</f>
        <v> 30</v>
      </c>
      <c r="AO707" s="1494">
        <f t="shared" si="358"/>
        <v>0</v>
      </c>
    </row>
    <row r="708" spans="1:41" s="1494" customFormat="1" ht="15" customHeight="1">
      <c r="A708" s="1550" t="s">
        <v>1156</v>
      </c>
      <c r="B708" s="2029">
        <v>178510</v>
      </c>
      <c r="C708" s="2030" t="s">
        <v>2524</v>
      </c>
      <c r="D708" s="2029" t="s">
        <v>3180</v>
      </c>
      <c r="E708" s="2031">
        <v>485</v>
      </c>
      <c r="F708" s="2032">
        <v>2436</v>
      </c>
      <c r="G708" s="1833">
        <f>E708*F708</f>
        <v>1181460</v>
      </c>
      <c r="H708" s="1831">
        <f t="shared" ref="H708:H709" si="360">E708*F708/1000000</f>
        <v>1.18146</v>
      </c>
      <c r="I708" s="1837"/>
      <c r="J708" s="2104"/>
      <c r="K708" s="2104"/>
      <c r="L708" s="2105">
        <f t="shared" ref="L708:L709" si="361">H708</f>
        <v>1.18146</v>
      </c>
      <c r="M708" s="1832">
        <f t="shared" ref="M708:M709" si="362">SUM(I708:L708)</f>
        <v>1.18146</v>
      </c>
      <c r="N708" s="2030"/>
      <c r="O708" s="2030"/>
      <c r="P708" s="2030"/>
      <c r="Q708" s="2030"/>
      <c r="R708" s="2029" t="s">
        <v>1144</v>
      </c>
      <c r="S708" s="2029">
        <v>72</v>
      </c>
      <c r="T708" s="2029" t="s">
        <v>1162</v>
      </c>
      <c r="U708" s="2024">
        <v>0.46</v>
      </c>
      <c r="V708" s="1952"/>
      <c r="W708" s="2029" t="s">
        <v>1094</v>
      </c>
      <c r="X708" s="2028">
        <v>10</v>
      </c>
      <c r="Y708" s="2029">
        <v>30</v>
      </c>
      <c r="Z708" s="2029" t="s">
        <v>1162</v>
      </c>
      <c r="AA708" s="2029" t="s">
        <v>1162</v>
      </c>
      <c r="AB708" s="2027" t="s">
        <v>1162</v>
      </c>
      <c r="AC708" s="2029" t="s">
        <v>1096</v>
      </c>
      <c r="AD708" s="2029" t="s">
        <v>1162</v>
      </c>
      <c r="AE708" s="2029"/>
      <c r="AF708" s="2029" t="s">
        <v>1162</v>
      </c>
      <c r="AG708" s="2029" t="s">
        <v>2235</v>
      </c>
      <c r="AH708" s="1951"/>
      <c r="AI708" s="2047" t="str">
        <f t="shared" ref="AI708:AI709" si="363">T708</f>
        <v>TBD</v>
      </c>
      <c r="AJ708" s="2076" cm="1">
        <f t="array" ref="AJ708">SUM(MID(0&amp;AI708,LARGE(INDEX(ISNUMBER(--MID(AI708,ROW($1:$127),1))*ROW($1:$127),),ROW($1:$127))+1,1)*10^ROW($1:$127)/10)</f>
        <v>0</v>
      </c>
      <c r="AK708" s="1953" t="e">
        <f>VLOOKUP($AJ708,'Item Master Data'!$A:$F,3,FALSE)</f>
        <v>#N/A</v>
      </c>
      <c r="AL708" s="1494" t="e">
        <f>VLOOKUP($AJ708,'Item Master Data'!$A:$F,6,FALSE)</f>
        <v>#N/A</v>
      </c>
      <c r="AM708" s="1494" t="e">
        <f t="shared" ref="AM708:AM709" si="364">F708/AN708</f>
        <v>#N/A</v>
      </c>
      <c r="AN708" s="1494" t="e">
        <f>VLOOKUP(AJ708,'Item Master Data'!$A:$G,7,FALSE)</f>
        <v>#N/A</v>
      </c>
      <c r="AO708" s="1494" t="e">
        <f t="shared" ref="AO708:AO709" si="365">E708-AL708</f>
        <v>#N/A</v>
      </c>
    </row>
    <row r="709" spans="1:41" s="1494" customFormat="1" ht="15" customHeight="1">
      <c r="A709" s="1550" t="s">
        <v>1156</v>
      </c>
      <c r="B709" s="2029">
        <v>178531</v>
      </c>
      <c r="C709" s="2030" t="s">
        <v>2524</v>
      </c>
      <c r="D709" s="2029" t="s">
        <v>3180</v>
      </c>
      <c r="E709" s="2031">
        <v>485</v>
      </c>
      <c r="F709" s="2032">
        <v>10324</v>
      </c>
      <c r="G709" s="1833">
        <f>E709*F709</f>
        <v>5007140</v>
      </c>
      <c r="H709" s="1831">
        <f t="shared" si="360"/>
        <v>5.0071399999999997</v>
      </c>
      <c r="I709" s="1837"/>
      <c r="J709" s="2104"/>
      <c r="K709" s="2104"/>
      <c r="L709" s="2105">
        <f t="shared" si="361"/>
        <v>5.0071399999999997</v>
      </c>
      <c r="M709" s="1832">
        <f t="shared" si="362"/>
        <v>5.0071399999999997</v>
      </c>
      <c r="N709" s="2030"/>
      <c r="O709" s="2030"/>
      <c r="P709" s="2030"/>
      <c r="Q709" s="2030"/>
      <c r="R709" s="2029" t="s">
        <v>1144</v>
      </c>
      <c r="S709" s="2029">
        <v>72</v>
      </c>
      <c r="T709" s="2029" t="s">
        <v>1162</v>
      </c>
      <c r="U709" s="2024">
        <v>0.46</v>
      </c>
      <c r="V709" s="1952"/>
      <c r="W709" s="2029" t="s">
        <v>1094</v>
      </c>
      <c r="X709" s="2028">
        <v>10</v>
      </c>
      <c r="Y709" s="2029">
        <v>30</v>
      </c>
      <c r="Z709" s="2029" t="s">
        <v>4101</v>
      </c>
      <c r="AA709" s="2029" t="s">
        <v>1099</v>
      </c>
      <c r="AB709" s="2027">
        <v>3076</v>
      </c>
      <c r="AC709" s="2029" t="s">
        <v>1096</v>
      </c>
      <c r="AD709" s="2029" t="s">
        <v>1162</v>
      </c>
      <c r="AE709" s="2029"/>
      <c r="AF709" s="2029" t="s">
        <v>1162</v>
      </c>
      <c r="AG709" s="2029" t="s">
        <v>2235</v>
      </c>
      <c r="AH709" s="1951"/>
      <c r="AI709" s="2047" t="str">
        <f t="shared" si="363"/>
        <v>TBD</v>
      </c>
      <c r="AJ709" s="2076" cm="1">
        <f t="array" ref="AJ709">SUM(MID(0&amp;AI709,LARGE(INDEX(ISNUMBER(--MID(AI709,ROW($1:$127),1))*ROW($1:$127),),ROW($1:$127))+1,1)*10^ROW($1:$127)/10)</f>
        <v>0</v>
      </c>
      <c r="AK709" s="1953" t="e">
        <f>VLOOKUP($AJ709,'Item Master Data'!$A:$F,3,FALSE)</f>
        <v>#N/A</v>
      </c>
      <c r="AL709" s="1494" t="e">
        <f>VLOOKUP($AJ709,'Item Master Data'!$A:$F,6,FALSE)</f>
        <v>#N/A</v>
      </c>
      <c r="AM709" s="1494" t="e">
        <f t="shared" si="364"/>
        <v>#N/A</v>
      </c>
      <c r="AN709" s="1494" t="e">
        <f>VLOOKUP(AJ709,'Item Master Data'!$A:$G,7,FALSE)</f>
        <v>#N/A</v>
      </c>
      <c r="AO709" s="1494" t="e">
        <f t="shared" si="365"/>
        <v>#N/A</v>
      </c>
    </row>
    <row r="710" spans="1:41" s="1494" customFormat="1" ht="15" customHeight="1">
      <c r="A710" s="1550" t="s">
        <v>1154</v>
      </c>
      <c r="B710" s="1949" t="s">
        <v>3683</v>
      </c>
      <c r="C710" s="2029" t="s">
        <v>2237</v>
      </c>
      <c r="D710" s="2029" t="s">
        <v>2503</v>
      </c>
      <c r="E710" s="2029">
        <v>360</v>
      </c>
      <c r="F710" s="2031">
        <v>832</v>
      </c>
      <c r="G710" s="1833">
        <f t="shared" ref="G710" si="366">E710*F710</f>
        <v>299520</v>
      </c>
      <c r="H710" s="1831">
        <f t="shared" ref="H710" si="367">E710*F710/1000000</f>
        <v>0.29952000000000001</v>
      </c>
      <c r="I710" s="1837"/>
      <c r="J710" s="2104"/>
      <c r="K710" s="2104"/>
      <c r="L710" s="2105">
        <f t="shared" ref="L710" si="368">H710</f>
        <v>0.29952000000000001</v>
      </c>
      <c r="M710" s="1832">
        <f t="shared" ref="M710" si="369">SUM(I710:L710)</f>
        <v>0.29952000000000001</v>
      </c>
      <c r="N710" s="2107"/>
      <c r="O710" s="2030"/>
      <c r="P710" s="2030"/>
      <c r="Q710" s="2030"/>
      <c r="R710" s="2029" t="s">
        <v>267</v>
      </c>
      <c r="S710" s="2029">
        <v>60</v>
      </c>
      <c r="T710" s="2029">
        <v>49201132</v>
      </c>
      <c r="U710" s="2024">
        <v>0.52</v>
      </c>
      <c r="V710" s="2029" t="s">
        <v>3646</v>
      </c>
      <c r="W710" s="2029" t="s">
        <v>1094</v>
      </c>
      <c r="X710" s="2029"/>
      <c r="Y710" s="1949" t="s">
        <v>2208</v>
      </c>
      <c r="Z710" s="2029" t="s">
        <v>1100</v>
      </c>
      <c r="AA710" s="2027" t="s">
        <v>1099</v>
      </c>
      <c r="AB710" s="2029">
        <v>95838</v>
      </c>
      <c r="AC710" s="2029" t="s">
        <v>1096</v>
      </c>
      <c r="AD710" s="2029"/>
      <c r="AE710" s="2029"/>
      <c r="AF710" s="1951"/>
      <c r="AG710" s="1951" t="s">
        <v>1087</v>
      </c>
      <c r="AH710" s="1951"/>
      <c r="AI710" s="2047">
        <f t="shared" ref="AI710" si="370">T710</f>
        <v>49201132</v>
      </c>
      <c r="AJ710" s="2076" cm="1">
        <f t="array" ref="AJ710">SUM(MID(0&amp;AI710,LARGE(INDEX(ISNUMBER(--MID(AI710,ROW($1:$127),1))*ROW($1:$127),),ROW($1:$127))+1,1)*10^ROW($1:$127)/10)</f>
        <v>49201132</v>
      </c>
      <c r="AK710" s="1953" t="str">
        <f>VLOOKUP($AJ710,'Item Master Data'!$A:$F,3,FALSE)</f>
        <v>Q.PEAK DUO BLK G10+</v>
      </c>
      <c r="AL710" s="1494">
        <f>VLOOKUP($AJ710,'Item Master Data'!$A:$F,6,FALSE)</f>
        <v>360</v>
      </c>
      <c r="AM710" s="1494">
        <f t="shared" ref="AM710" si="371">F710/AN710</f>
        <v>26</v>
      </c>
      <c r="AN710" s="1494">
        <f>VLOOKUP(AJ710,'Item Master Data'!$A:$G,7,FALSE)</f>
        <v>32</v>
      </c>
      <c r="AO710" s="1494">
        <f t="shared" ref="AO710" si="372">E710-AL710</f>
        <v>0</v>
      </c>
    </row>
    <row r="711" spans="1:41" s="1494" customFormat="1" ht="15" customHeight="1">
      <c r="A711" s="1550" t="s">
        <v>1154</v>
      </c>
      <c r="B711" s="1949" t="s">
        <v>3682</v>
      </c>
      <c r="C711" s="2029" t="s">
        <v>2237</v>
      </c>
      <c r="D711" s="2029" t="s">
        <v>2503</v>
      </c>
      <c r="E711" s="2029">
        <v>360</v>
      </c>
      <c r="F711" s="2031">
        <v>832</v>
      </c>
      <c r="G711" s="1833">
        <f t="shared" ref="G711" si="373">E711*F711</f>
        <v>299520</v>
      </c>
      <c r="H711" s="1831">
        <f t="shared" ref="H711" si="374">E711*F711/1000000</f>
        <v>0.29952000000000001</v>
      </c>
      <c r="I711" s="1837"/>
      <c r="J711" s="2104"/>
      <c r="K711" s="2104"/>
      <c r="L711" s="2105">
        <f t="shared" ref="L711" si="375">H711</f>
        <v>0.29952000000000001</v>
      </c>
      <c r="M711" s="1832">
        <f t="shared" ref="M711" si="376">SUM(I711:L711)</f>
        <v>0.29952000000000001</v>
      </c>
      <c r="N711" s="2107"/>
      <c r="O711" s="2030"/>
      <c r="P711" s="2030"/>
      <c r="Q711" s="2030"/>
      <c r="R711" s="2029" t="s">
        <v>267</v>
      </c>
      <c r="S711" s="2029">
        <v>60</v>
      </c>
      <c r="T711" s="2029">
        <v>49201132</v>
      </c>
      <c r="U711" s="2024">
        <v>0.52</v>
      </c>
      <c r="V711" s="2029" t="s">
        <v>3646</v>
      </c>
      <c r="W711" s="2029" t="s">
        <v>1094</v>
      </c>
      <c r="X711" s="2029"/>
      <c r="Y711" s="1949" t="s">
        <v>2208</v>
      </c>
      <c r="Z711" s="2029" t="s">
        <v>1152</v>
      </c>
      <c r="AA711" s="2027" t="s">
        <v>1149</v>
      </c>
      <c r="AB711" s="2029">
        <v>32819</v>
      </c>
      <c r="AC711" s="2029" t="s">
        <v>1096</v>
      </c>
      <c r="AD711" s="2029"/>
      <c r="AE711" s="2029"/>
      <c r="AF711" s="1951"/>
      <c r="AG711" s="1951" t="s">
        <v>1087</v>
      </c>
      <c r="AH711" s="1951"/>
      <c r="AI711" s="2047">
        <f t="shared" ref="AI711" si="377">T711</f>
        <v>49201132</v>
      </c>
      <c r="AJ711" s="2076" cm="1">
        <f t="array" ref="AJ711">SUM(MID(0&amp;AI711,LARGE(INDEX(ISNUMBER(--MID(AI711,ROW($1:$127),1))*ROW($1:$127),),ROW($1:$127))+1,1)*10^ROW($1:$127)/10)</f>
        <v>49201132</v>
      </c>
      <c r="AK711" s="1953" t="str">
        <f>VLOOKUP($AJ711,'Item Master Data'!$A:$F,3,FALSE)</f>
        <v>Q.PEAK DUO BLK G10+</v>
      </c>
      <c r="AL711" s="1494">
        <f>VLOOKUP($AJ711,'Item Master Data'!$A:$F,6,FALSE)</f>
        <v>360</v>
      </c>
      <c r="AM711" s="1494">
        <f t="shared" ref="AM711" si="378">F711/AN711</f>
        <v>26</v>
      </c>
      <c r="AN711" s="1494">
        <f>VLOOKUP(AJ711,'Item Master Data'!$A:$G,7,FALSE)</f>
        <v>32</v>
      </c>
      <c r="AO711" s="1494">
        <f t="shared" ref="AO711" si="379">E711-AL711</f>
        <v>0</v>
      </c>
    </row>
    <row r="712" spans="1:41" s="1494" customFormat="1" ht="15" customHeight="1">
      <c r="A712" s="1550" t="s">
        <v>1154</v>
      </c>
      <c r="B712" s="1949" t="s">
        <v>3680</v>
      </c>
      <c r="C712" s="2029" t="s">
        <v>2237</v>
      </c>
      <c r="D712" s="2029" t="s">
        <v>2220</v>
      </c>
      <c r="E712" s="2029">
        <v>395</v>
      </c>
      <c r="F712" s="2031">
        <v>832</v>
      </c>
      <c r="G712" s="1833">
        <f t="shared" ref="G712" si="380">E712*F712</f>
        <v>328640</v>
      </c>
      <c r="H712" s="1831">
        <f t="shared" ref="H712" si="381">E712*F712/1000000</f>
        <v>0.32863999999999999</v>
      </c>
      <c r="I712" s="1837"/>
      <c r="J712" s="2104"/>
      <c r="K712" s="2104">
        <f>H712</f>
        <v>0.32863999999999999</v>
      </c>
      <c r="L712" s="2105"/>
      <c r="M712" s="1832">
        <f t="shared" ref="M712" si="382">SUM(I712:L712)</f>
        <v>0.32863999999999999</v>
      </c>
      <c r="N712" s="2107"/>
      <c r="O712" s="2100" t="s">
        <v>4247</v>
      </c>
      <c r="P712" s="2030"/>
      <c r="Q712" s="2030"/>
      <c r="R712" s="2029" t="s">
        <v>267</v>
      </c>
      <c r="S712" s="2029">
        <v>60</v>
      </c>
      <c r="T712" s="2029" t="s">
        <v>3422</v>
      </c>
      <c r="U712" s="2024">
        <v>0.55999999999999994</v>
      </c>
      <c r="V712" s="2029" t="s">
        <v>3646</v>
      </c>
      <c r="W712" s="2029" t="s">
        <v>1094</v>
      </c>
      <c r="X712" s="2029" t="s">
        <v>1397</v>
      </c>
      <c r="Y712" s="1949">
        <v>60</v>
      </c>
      <c r="Z712" s="2029" t="s">
        <v>1152</v>
      </c>
      <c r="AA712" s="2027" t="s">
        <v>1149</v>
      </c>
      <c r="AB712" s="2029" t="s">
        <v>2518</v>
      </c>
      <c r="AC712" s="2029" t="s">
        <v>1096</v>
      </c>
      <c r="AD712" s="2029" t="s">
        <v>1099</v>
      </c>
      <c r="AE712" s="2029"/>
      <c r="AF712" s="1951" t="s">
        <v>1110</v>
      </c>
      <c r="AG712" s="1951" t="s">
        <v>1087</v>
      </c>
      <c r="AH712" s="1951"/>
      <c r="AI712" s="2047" t="str">
        <f t="shared" ref="AI712" si="383">T712</f>
        <v>30390455H</v>
      </c>
      <c r="AJ712" s="2076" cm="1">
        <f t="array" ref="AJ712">SUM(MID(0&amp;AI712,LARGE(INDEX(ISNUMBER(--MID(AI712,ROW($1:$127),1))*ROW($1:$127),),ROW($1:$127))+1,1)*10^ROW($1:$127)/10)</f>
        <v>30390455</v>
      </c>
      <c r="AK712" s="1953" t="str">
        <f>VLOOKUP($AJ712,'Item Master Data'!$A:$F,3,FALSE)</f>
        <v>Q.PEAK DUO BLK ML G10+</v>
      </c>
      <c r="AL712" s="1494">
        <f>VLOOKUP($AJ712,'Item Master Data'!$A:$F,6,FALSE)</f>
        <v>395</v>
      </c>
      <c r="AM712" s="1494">
        <f t="shared" ref="AM712" si="384">F712/AN712</f>
        <v>26</v>
      </c>
      <c r="AN712" s="1494">
        <f>VLOOKUP(AJ712,'Item Master Data'!$A:$G,7,FALSE)</f>
        <v>32</v>
      </c>
      <c r="AO712" s="1494">
        <f t="shared" ref="AO712" si="385">E712-AL712</f>
        <v>0</v>
      </c>
    </row>
    <row r="713" spans="1:41" s="1494" customFormat="1" ht="15" customHeight="1">
      <c r="A713" s="1550" t="s">
        <v>1154</v>
      </c>
      <c r="B713" s="1949" t="s">
        <v>3681</v>
      </c>
      <c r="C713" s="2029" t="s">
        <v>2237</v>
      </c>
      <c r="D713" s="2029" t="s">
        <v>2220</v>
      </c>
      <c r="E713" s="2029">
        <v>395</v>
      </c>
      <c r="F713" s="2031">
        <v>832</v>
      </c>
      <c r="G713" s="1833">
        <f t="shared" ref="G713" si="386">E713*F713</f>
        <v>328640</v>
      </c>
      <c r="H713" s="1831">
        <f t="shared" ref="H713" si="387">E713*F713/1000000</f>
        <v>0.32863999999999999</v>
      </c>
      <c r="I713" s="1837"/>
      <c r="J713" s="2104"/>
      <c r="K713" s="2104">
        <f>H713</f>
        <v>0.32863999999999999</v>
      </c>
      <c r="L713" s="2105"/>
      <c r="M713" s="1832">
        <f t="shared" ref="M713" si="388">SUM(I713:L713)</f>
        <v>0.32863999999999999</v>
      </c>
      <c r="N713" s="2107"/>
      <c r="O713" s="2100" t="s">
        <v>4247</v>
      </c>
      <c r="P713" s="2030"/>
      <c r="Q713" s="2030"/>
      <c r="R713" s="2029" t="s">
        <v>267</v>
      </c>
      <c r="S713" s="2029">
        <v>60</v>
      </c>
      <c r="T713" s="2029" t="s">
        <v>3422</v>
      </c>
      <c r="U713" s="2024">
        <v>0.55999999999999994</v>
      </c>
      <c r="V713" s="2029" t="s">
        <v>3646</v>
      </c>
      <c r="W713" s="2029" t="s">
        <v>1094</v>
      </c>
      <c r="X713" s="2029" t="s">
        <v>1397</v>
      </c>
      <c r="Y713" s="1949">
        <v>60</v>
      </c>
      <c r="Z713" s="2029" t="s">
        <v>1152</v>
      </c>
      <c r="AA713" s="2027" t="s">
        <v>1149</v>
      </c>
      <c r="AB713" s="2029" t="s">
        <v>2518</v>
      </c>
      <c r="AC713" s="2029" t="s">
        <v>1096</v>
      </c>
      <c r="AD713" s="2029" t="s">
        <v>1099</v>
      </c>
      <c r="AE713" s="2029"/>
      <c r="AF713" s="1951" t="s">
        <v>1110</v>
      </c>
      <c r="AG713" s="1951" t="s">
        <v>1087</v>
      </c>
      <c r="AH713" s="1951"/>
      <c r="AI713" s="2047" t="str">
        <f t="shared" ref="AI713" si="389">T713</f>
        <v>30390455H</v>
      </c>
      <c r="AJ713" s="2076" cm="1">
        <f t="array" ref="AJ713">SUM(MID(0&amp;AI713,LARGE(INDEX(ISNUMBER(--MID(AI713,ROW($1:$127),1))*ROW($1:$127),),ROW($1:$127))+1,1)*10^ROW($1:$127)/10)</f>
        <v>30390455</v>
      </c>
      <c r="AK713" s="1953" t="str">
        <f>VLOOKUP($AJ713,'Item Master Data'!$A:$F,3,FALSE)</f>
        <v>Q.PEAK DUO BLK ML G10+</v>
      </c>
      <c r="AL713" s="1494">
        <f>VLOOKUP($AJ713,'Item Master Data'!$A:$F,6,FALSE)</f>
        <v>395</v>
      </c>
      <c r="AM713" s="1494">
        <f t="shared" ref="AM713" si="390">F713/AN713</f>
        <v>26</v>
      </c>
      <c r="AN713" s="1494">
        <f>VLOOKUP(AJ713,'Item Master Data'!$A:$G,7,FALSE)</f>
        <v>32</v>
      </c>
      <c r="AO713" s="1494">
        <f t="shared" ref="AO713" si="391">E713-AL713</f>
        <v>0</v>
      </c>
    </row>
  </sheetData>
  <autoFilter ref="A2:AO565" xr:uid="{00000000-0001-0000-1500-000000000000}"/>
  <mergeCells count="1">
    <mergeCell ref="I622:J62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topLeftCell="A6"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3532</v>
      </c>
      <c r="B1" s="2208" t="s">
        <v>3533</v>
      </c>
      <c r="C1" s="2208" t="s">
        <v>3534</v>
      </c>
      <c r="D1" s="2208" t="s">
        <v>530</v>
      </c>
      <c r="E1" s="2208" t="s">
        <v>308</v>
      </c>
    </row>
    <row r="2" spans="1:5" ht="15.75" thickBot="1">
      <c r="A2" s="2209" t="s">
        <v>3535</v>
      </c>
      <c r="B2" s="2210" t="s">
        <v>3536</v>
      </c>
      <c r="C2" s="2210" t="s">
        <v>3462</v>
      </c>
      <c r="D2" s="2210" t="s">
        <v>2254</v>
      </c>
      <c r="E2" s="2210"/>
    </row>
    <row r="3" spans="1:5" ht="15.75" thickBot="1">
      <c r="A3" s="2211" t="s">
        <v>3537</v>
      </c>
      <c r="B3" s="2212" t="s">
        <v>3536</v>
      </c>
      <c r="C3" s="2212" t="s">
        <v>3462</v>
      </c>
      <c r="D3" s="2212" t="s">
        <v>2254</v>
      </c>
      <c r="E3" s="2210"/>
    </row>
    <row r="4" spans="1:5" ht="15.75" thickBot="1">
      <c r="A4" s="2209" t="s">
        <v>3538</v>
      </c>
      <c r="B4" s="2210" t="s">
        <v>3536</v>
      </c>
      <c r="C4" s="2210" t="s">
        <v>3462</v>
      </c>
      <c r="D4" s="2210" t="s">
        <v>2254</v>
      </c>
      <c r="E4" s="2210"/>
    </row>
    <row r="5" spans="1:5" ht="15.75" thickBot="1">
      <c r="A5" s="2211" t="s">
        <v>3539</v>
      </c>
      <c r="B5" s="2212" t="s">
        <v>3536</v>
      </c>
      <c r="C5" s="2212" t="s">
        <v>3462</v>
      </c>
      <c r="D5" s="2212" t="s">
        <v>2254</v>
      </c>
      <c r="E5" s="2210"/>
    </row>
    <row r="6" spans="1:5" ht="15.75" thickBot="1">
      <c r="A6" s="2209" t="s">
        <v>3540</v>
      </c>
      <c r="B6" s="2210" t="s">
        <v>3536</v>
      </c>
      <c r="C6" s="2210" t="s">
        <v>3462</v>
      </c>
      <c r="D6" s="2210" t="s">
        <v>2254</v>
      </c>
      <c r="E6" s="2210"/>
    </row>
    <row r="7" spans="1:5" ht="15.75" thickBot="1">
      <c r="A7" s="2209" t="s">
        <v>3541</v>
      </c>
      <c r="B7" s="2210" t="s">
        <v>1102</v>
      </c>
      <c r="C7" s="2210" t="s">
        <v>3237</v>
      </c>
      <c r="D7" s="2210" t="s">
        <v>3267</v>
      </c>
      <c r="E7" s="2210"/>
    </row>
    <row r="8" spans="1:5" ht="15.75" thickBot="1">
      <c r="A8" s="2211" t="s">
        <v>3542</v>
      </c>
      <c r="B8" s="2212" t="s">
        <v>3188</v>
      </c>
      <c r="C8" s="2212" t="s">
        <v>3241</v>
      </c>
      <c r="D8" s="2212" t="s">
        <v>3267</v>
      </c>
      <c r="E8" s="2210"/>
    </row>
    <row r="9" spans="1:5" ht="15.75" thickBot="1">
      <c r="A9" s="2211" t="s">
        <v>3543</v>
      </c>
      <c r="B9" s="2210" t="s">
        <v>2262</v>
      </c>
      <c r="C9" s="2210" t="s">
        <v>3399</v>
      </c>
      <c r="D9" s="2210" t="s">
        <v>3267</v>
      </c>
      <c r="E9" s="2210"/>
    </row>
    <row r="10" spans="1:5" ht="15.75" thickBot="1">
      <c r="A10" s="2211" t="s">
        <v>3544</v>
      </c>
      <c r="B10" s="2212" t="s">
        <v>3536</v>
      </c>
      <c r="C10" s="2212" t="s">
        <v>3412</v>
      </c>
      <c r="D10" s="2210" t="s">
        <v>3545</v>
      </c>
      <c r="E10" s="2210"/>
    </row>
    <row r="11" spans="1:5" ht="15.75" thickBot="1">
      <c r="A11" s="2209" t="s">
        <v>3546</v>
      </c>
      <c r="B11" s="2210" t="s">
        <v>3476</v>
      </c>
      <c r="C11" s="2210">
        <v>11194</v>
      </c>
      <c r="D11" s="2210" t="s">
        <v>2503</v>
      </c>
      <c r="E11" s="2210"/>
    </row>
    <row r="12" spans="1:5" ht="15.75" thickBot="1">
      <c r="A12" s="2211" t="s">
        <v>3547</v>
      </c>
      <c r="B12" s="2212" t="s">
        <v>2236</v>
      </c>
      <c r="C12" s="2212" t="s">
        <v>3290</v>
      </c>
      <c r="D12" s="2212" t="s">
        <v>2220</v>
      </c>
      <c r="E12" s="2210"/>
    </row>
    <row r="13" spans="1:5" ht="15.75" thickBot="1">
      <c r="A13" s="2209" t="s">
        <v>3548</v>
      </c>
      <c r="B13" s="2210" t="s">
        <v>2236</v>
      </c>
      <c r="C13" s="2210" t="s">
        <v>3291</v>
      </c>
      <c r="D13" s="2210" t="s">
        <v>2220</v>
      </c>
      <c r="E13" s="2210"/>
    </row>
    <row r="14" spans="1:5" ht="15.75" thickBot="1">
      <c r="A14" s="2211" t="s">
        <v>3549</v>
      </c>
      <c r="B14" s="2212" t="s">
        <v>2236</v>
      </c>
      <c r="C14" s="2212" t="s">
        <v>3292</v>
      </c>
      <c r="D14" s="2212" t="s">
        <v>2220</v>
      </c>
      <c r="E14" s="2210"/>
    </row>
    <row r="15" spans="1:5" ht="15.75" thickBot="1">
      <c r="A15" s="2209" t="s">
        <v>3549</v>
      </c>
      <c r="B15" s="2210" t="s">
        <v>2236</v>
      </c>
      <c r="C15" s="2210" t="s">
        <v>3292</v>
      </c>
      <c r="D15" s="2210" t="s">
        <v>2220</v>
      </c>
      <c r="E15" s="2210"/>
    </row>
    <row r="16" spans="1:5" ht="15.75" thickBot="1">
      <c r="A16" s="2211" t="s">
        <v>3550</v>
      </c>
      <c r="B16" s="2212" t="s">
        <v>2236</v>
      </c>
      <c r="C16" s="2212" t="s">
        <v>3450</v>
      </c>
      <c r="D16" s="2212" t="s">
        <v>2220</v>
      </c>
      <c r="E16" s="2210"/>
    </row>
    <row r="17" spans="1:5" ht="15.75" thickBot="1">
      <c r="A17" s="2209" t="s">
        <v>3551</v>
      </c>
      <c r="B17" s="2210" t="s">
        <v>1155</v>
      </c>
      <c r="C17" s="2210" t="s">
        <v>3298</v>
      </c>
      <c r="D17" s="2210" t="s">
        <v>3267</v>
      </c>
      <c r="E17" s="2210"/>
    </row>
    <row r="18" spans="1:5" ht="15.75" thickBot="1">
      <c r="A18" s="2211" t="s">
        <v>3552</v>
      </c>
      <c r="B18" s="2212" t="s">
        <v>1155</v>
      </c>
      <c r="C18" s="2212" t="s">
        <v>3299</v>
      </c>
      <c r="D18" s="2212" t="s">
        <v>3267</v>
      </c>
      <c r="E18" s="2210"/>
    </row>
    <row r="19" spans="1:5" ht="15.75" thickBot="1">
      <c r="A19" s="2213">
        <v>392657046</v>
      </c>
      <c r="B19" s="2210" t="s">
        <v>2302</v>
      </c>
      <c r="C19" s="2210" t="s">
        <v>3349</v>
      </c>
      <c r="D19" s="2210" t="s">
        <v>2220</v>
      </c>
      <c r="E19" s="2214" t="s">
        <v>3553</v>
      </c>
    </row>
    <row r="20" spans="1:5" ht="15.75" thickBot="1">
      <c r="A20" s="2215">
        <v>392657512</v>
      </c>
      <c r="B20" s="2212" t="s">
        <v>1189</v>
      </c>
      <c r="C20" s="2212" t="s">
        <v>3457</v>
      </c>
      <c r="D20" s="2212" t="s">
        <v>2503</v>
      </c>
      <c r="E20" s="2216" t="s">
        <v>3554</v>
      </c>
    </row>
    <row r="21" spans="1:5" ht="15.75" thickBot="1">
      <c r="A21" s="2213">
        <v>393232307</v>
      </c>
      <c r="B21" s="2210" t="s">
        <v>3402</v>
      </c>
      <c r="C21" s="2210" t="s">
        <v>3401</v>
      </c>
      <c r="D21" s="2210" t="s">
        <v>3267</v>
      </c>
      <c r="E21" s="2214" t="s">
        <v>3555</v>
      </c>
    </row>
    <row r="22" spans="1:5" ht="15.75" thickBot="1">
      <c r="A22" s="2215">
        <v>392757801</v>
      </c>
      <c r="B22" s="2212" t="s">
        <v>1067</v>
      </c>
      <c r="C22" s="2212" t="s">
        <v>3221</v>
      </c>
      <c r="D22" s="2212" t="s">
        <v>2220</v>
      </c>
      <c r="E22" s="2216" t="s">
        <v>3553</v>
      </c>
    </row>
    <row r="23" spans="1:5" ht="15.75" thickBot="1">
      <c r="A23" s="2213">
        <v>393275593</v>
      </c>
      <c r="B23" s="2210" t="s">
        <v>1182</v>
      </c>
      <c r="C23" s="2210" t="s">
        <v>3400</v>
      </c>
      <c r="D23" s="2210" t="s">
        <v>3267</v>
      </c>
      <c r="E23" s="2214" t="s">
        <v>3556</v>
      </c>
    </row>
    <row r="24" spans="1:5" ht="15.75" thickBot="1">
      <c r="A24" s="2215">
        <v>392657577</v>
      </c>
      <c r="B24" s="2212" t="s">
        <v>1189</v>
      </c>
      <c r="C24" s="2212" t="s">
        <v>3459</v>
      </c>
      <c r="D24" s="2212" t="s">
        <v>2503</v>
      </c>
      <c r="E24" s="2216" t="s">
        <v>3557</v>
      </c>
    </row>
    <row r="25" spans="1:5" ht="15.75" thickBot="1">
      <c r="A25" s="2213" t="s">
        <v>3558</v>
      </c>
      <c r="B25" s="2210" t="s">
        <v>3559</v>
      </c>
      <c r="C25" s="2210" t="s">
        <v>3467</v>
      </c>
      <c r="D25" s="2210" t="s">
        <v>2503</v>
      </c>
      <c r="E25" s="2214" t="s">
        <v>3560</v>
      </c>
    </row>
    <row r="26" spans="1:5" ht="15.75" thickBot="1">
      <c r="A26" s="2215">
        <v>393266291</v>
      </c>
      <c r="B26" s="2212" t="s">
        <v>3231</v>
      </c>
      <c r="C26" s="2212" t="s">
        <v>3230</v>
      </c>
      <c r="D26" s="2212" t="s">
        <v>2503</v>
      </c>
      <c r="E26" s="2216" t="s">
        <v>3561</v>
      </c>
    </row>
    <row r="27" spans="1:5" ht="15.75" thickBot="1">
      <c r="A27" s="2213">
        <v>393238400</v>
      </c>
      <c r="B27" s="2210" t="s">
        <v>1189</v>
      </c>
      <c r="C27" s="2210" t="s">
        <v>3477</v>
      </c>
      <c r="D27" s="2210" t="s">
        <v>2503</v>
      </c>
      <c r="E27" s="2214" t="s">
        <v>3562</v>
      </c>
    </row>
    <row r="28" spans="1:5" ht="15.75" thickBot="1">
      <c r="A28" s="2215">
        <v>393238918</v>
      </c>
      <c r="B28" s="2212" t="s">
        <v>1189</v>
      </c>
      <c r="C28" s="2212" t="s">
        <v>3478</v>
      </c>
      <c r="D28" s="2212" t="s">
        <v>2503</v>
      </c>
      <c r="E28" s="2216" t="s">
        <v>3563</v>
      </c>
    </row>
    <row r="29" spans="1:5" ht="15.75" thickBot="1">
      <c r="A29" s="2213">
        <v>393401260</v>
      </c>
      <c r="B29" s="2210" t="s">
        <v>1176</v>
      </c>
      <c r="C29" s="2210" t="s">
        <v>3434</v>
      </c>
      <c r="D29" s="2210" t="s">
        <v>2220</v>
      </c>
      <c r="E29" s="2214" t="s">
        <v>3553</v>
      </c>
    </row>
    <row r="30" spans="1:5" ht="15.75" thickBot="1">
      <c r="A30" s="2215">
        <v>392657412</v>
      </c>
      <c r="B30" s="2212" t="s">
        <v>1189</v>
      </c>
      <c r="C30" s="2212" t="s">
        <v>3458</v>
      </c>
      <c r="D30" s="2212" t="s">
        <v>2503</v>
      </c>
      <c r="E30" s="2216" t="s">
        <v>3563</v>
      </c>
    </row>
    <row r="31" spans="1:5" ht="15.75" thickBot="1">
      <c r="A31" s="2209">
        <v>393268403</v>
      </c>
      <c r="B31" s="2210" t="s">
        <v>1177</v>
      </c>
      <c r="C31" s="2210" t="s">
        <v>3312</v>
      </c>
      <c r="D31" s="2210" t="s">
        <v>3564</v>
      </c>
      <c r="E31" s="2210" t="s">
        <v>3565</v>
      </c>
    </row>
    <row r="32" spans="1:5" ht="15.75" thickBot="1">
      <c r="A32" s="2211">
        <v>393268349</v>
      </c>
      <c r="B32" s="2212" t="s">
        <v>1177</v>
      </c>
      <c r="C32" s="2212" t="s">
        <v>3312</v>
      </c>
      <c r="D32" s="2212" t="s">
        <v>3564</v>
      </c>
      <c r="E32" s="2212" t="s">
        <v>3566</v>
      </c>
    </row>
    <row r="33" spans="1:5" ht="15.75" thickBot="1">
      <c r="A33" s="2209">
        <v>393268181</v>
      </c>
      <c r="B33" s="2210" t="s">
        <v>1177</v>
      </c>
      <c r="C33" s="2210" t="s">
        <v>3312</v>
      </c>
      <c r="D33" s="2210" t="s">
        <v>3564</v>
      </c>
      <c r="E33" s="2210" t="s">
        <v>3567</v>
      </c>
    </row>
    <row r="34" spans="1:5" ht="15.75" thickBot="1">
      <c r="A34" s="2211">
        <v>393268470</v>
      </c>
      <c r="B34" s="2212" t="s">
        <v>1177</v>
      </c>
      <c r="C34" s="2212" t="s">
        <v>3312</v>
      </c>
      <c r="D34" s="2212" t="s">
        <v>3564</v>
      </c>
      <c r="E34" s="2212" t="s">
        <v>3568</v>
      </c>
    </row>
    <row r="35" spans="1:5" ht="15.75" thickBot="1">
      <c r="A35" s="2209">
        <v>393268103</v>
      </c>
      <c r="B35" s="2210" t="s">
        <v>1177</v>
      </c>
      <c r="C35" s="2210" t="s">
        <v>3312</v>
      </c>
      <c r="D35" s="2210" t="s">
        <v>3564</v>
      </c>
      <c r="E35" s="2210" t="s">
        <v>3567</v>
      </c>
    </row>
    <row r="36" spans="1:5" ht="15.75" thickBot="1">
      <c r="A36" s="2211">
        <v>393268022</v>
      </c>
      <c r="B36" s="2212" t="s">
        <v>1177</v>
      </c>
      <c r="C36" s="2212" t="s">
        <v>3312</v>
      </c>
      <c r="D36" s="2212" t="s">
        <v>3564</v>
      </c>
      <c r="E36" s="2212" t="s">
        <v>3569</v>
      </c>
    </row>
    <row r="37" spans="1:5" ht="15.75" thickBot="1">
      <c r="A37" s="2209">
        <v>393460320</v>
      </c>
      <c r="B37" s="2210" t="s">
        <v>1177</v>
      </c>
      <c r="C37" s="2210" t="s">
        <v>3200</v>
      </c>
      <c r="D37" s="2210" t="s">
        <v>3225</v>
      </c>
      <c r="E37" s="2210" t="s">
        <v>3567</v>
      </c>
    </row>
    <row r="38" spans="1:5" ht="15.75" thickBot="1">
      <c r="A38" s="2211" t="s">
        <v>3570</v>
      </c>
      <c r="B38" s="2212" t="s">
        <v>1179</v>
      </c>
      <c r="C38" s="2212" t="s">
        <v>3398</v>
      </c>
      <c r="D38" s="2212" t="s">
        <v>3225</v>
      </c>
      <c r="E38" s="2212" t="s">
        <v>3567</v>
      </c>
    </row>
    <row r="39" spans="1:5" ht="15.75" thickBot="1">
      <c r="A39" s="2209">
        <v>393076289</v>
      </c>
      <c r="B39" s="2210" t="s">
        <v>1066</v>
      </c>
      <c r="C39" s="2210" t="s">
        <v>3313</v>
      </c>
      <c r="D39" s="2210" t="s">
        <v>3564</v>
      </c>
      <c r="E39" s="2210" t="s">
        <v>3567</v>
      </c>
    </row>
    <row r="40" spans="1:5" ht="15.75" thickBot="1">
      <c r="A40" s="2211">
        <v>393076119</v>
      </c>
      <c r="B40" s="2212" t="s">
        <v>1066</v>
      </c>
      <c r="C40" s="2212" t="s">
        <v>3313</v>
      </c>
      <c r="D40" s="2212" t="s">
        <v>3564</v>
      </c>
      <c r="E40" s="2212" t="s">
        <v>3571</v>
      </c>
    </row>
    <row r="41" spans="1:5" ht="15.75" thickBot="1">
      <c r="A41" s="2209">
        <v>393076376</v>
      </c>
      <c r="B41" s="2210" t="s">
        <v>1066</v>
      </c>
      <c r="C41" s="2210" t="s">
        <v>3313</v>
      </c>
      <c r="D41" s="2210" t="s">
        <v>3564</v>
      </c>
      <c r="E41" s="2210" t="s">
        <v>3572</v>
      </c>
    </row>
    <row r="42" spans="1:5" ht="15.75" thickBot="1">
      <c r="A42" s="2211">
        <v>392762000</v>
      </c>
      <c r="B42" s="2212" t="s">
        <v>1188</v>
      </c>
      <c r="C42" s="2212" t="s">
        <v>3315</v>
      </c>
      <c r="D42" s="2212" t="s">
        <v>2220</v>
      </c>
      <c r="E42" s="2212" t="s">
        <v>3573</v>
      </c>
    </row>
    <row r="43" spans="1:5" ht="15.75" thickBot="1">
      <c r="A43" s="2209">
        <v>392762239</v>
      </c>
      <c r="B43" s="2210" t="s">
        <v>1188</v>
      </c>
      <c r="C43" s="2210" t="s">
        <v>3314</v>
      </c>
      <c r="D43" s="2210" t="s">
        <v>2220</v>
      </c>
      <c r="E43" s="2210" t="s">
        <v>3567</v>
      </c>
    </row>
    <row r="44" spans="1:5" ht="15.75" thickBot="1">
      <c r="A44" s="2209" t="s">
        <v>3574</v>
      </c>
      <c r="B44" s="2210" t="s">
        <v>1137</v>
      </c>
      <c r="C44" s="2210" t="s">
        <v>3318</v>
      </c>
      <c r="D44" s="2210" t="s">
        <v>2229</v>
      </c>
      <c r="E44" s="2210"/>
    </row>
    <row r="45" spans="1:5" ht="15.75" thickBot="1">
      <c r="A45" s="2211" t="s">
        <v>3575</v>
      </c>
      <c r="B45" s="2212" t="s">
        <v>1137</v>
      </c>
      <c r="C45" s="2212" t="s">
        <v>3318</v>
      </c>
      <c r="D45" s="2212" t="s">
        <v>2229</v>
      </c>
      <c r="E45" s="2210"/>
    </row>
    <row r="46" spans="1:5" ht="15.75" thickBot="1">
      <c r="A46" s="2209" t="s">
        <v>3576</v>
      </c>
      <c r="B46" s="2210" t="s">
        <v>900</v>
      </c>
      <c r="C46" s="2210" t="s">
        <v>3321</v>
      </c>
      <c r="D46" s="2210" t="s">
        <v>2503</v>
      </c>
      <c r="E46" s="2210"/>
    </row>
    <row r="47" spans="1:5" ht="15.75" thickBot="1">
      <c r="A47" s="2211" t="s">
        <v>3577</v>
      </c>
      <c r="B47" s="2212" t="s">
        <v>3215</v>
      </c>
      <c r="C47" s="2212" t="s">
        <v>3323</v>
      </c>
      <c r="D47" s="2212" t="s">
        <v>2503</v>
      </c>
      <c r="E47" s="2210"/>
    </row>
    <row r="48" spans="1:5" ht="15.75" thickBot="1">
      <c r="A48" s="2209" t="s">
        <v>3578</v>
      </c>
      <c r="B48" s="2210" t="s">
        <v>2273</v>
      </c>
      <c r="C48" s="2210" t="s">
        <v>3386</v>
      </c>
      <c r="D48" s="2210" t="s">
        <v>2503</v>
      </c>
      <c r="E48" s="2210"/>
    </row>
    <row r="49" spans="1:5" ht="15.75" thickBot="1">
      <c r="A49" s="2211" t="s">
        <v>3579</v>
      </c>
      <c r="B49" s="2212" t="s">
        <v>1150</v>
      </c>
      <c r="C49" s="2212" t="s">
        <v>3324</v>
      </c>
      <c r="D49" s="2212" t="s">
        <v>2503</v>
      </c>
      <c r="E49" s="2210"/>
    </row>
    <row r="50" spans="1:5" ht="15.75" thickBot="1">
      <c r="A50" s="2209" t="s">
        <v>3580</v>
      </c>
      <c r="B50" s="2210" t="s">
        <v>1150</v>
      </c>
      <c r="C50" s="2210" t="s">
        <v>3325</v>
      </c>
      <c r="D50" s="2210" t="s">
        <v>2503</v>
      </c>
      <c r="E50" s="2210"/>
    </row>
    <row r="51" spans="1:5" ht="15.75" thickBot="1">
      <c r="A51" s="2211" t="s">
        <v>3581</v>
      </c>
      <c r="B51" s="2212" t="s">
        <v>1150</v>
      </c>
      <c r="C51" s="2212" t="s">
        <v>3326</v>
      </c>
      <c r="D51" s="2212" t="s">
        <v>2503</v>
      </c>
      <c r="E51" s="2210"/>
    </row>
    <row r="52" spans="1:5" ht="15.75" thickBot="1">
      <c r="A52" s="2211" t="s">
        <v>3582</v>
      </c>
      <c r="B52" s="2217">
        <v>177272</v>
      </c>
      <c r="C52" s="2217" t="s">
        <v>2524</v>
      </c>
      <c r="D52" s="2212" t="s">
        <v>2229</v>
      </c>
      <c r="E52" s="2210" t="s">
        <v>3567</v>
      </c>
    </row>
    <row r="53" spans="1:5" ht="15.75" thickBot="1">
      <c r="A53" s="2211">
        <v>392306513</v>
      </c>
      <c r="B53" s="2212" t="s">
        <v>3433</v>
      </c>
      <c r="C53" s="2212" t="s">
        <v>3387</v>
      </c>
      <c r="D53" s="2212" t="s">
        <v>2210</v>
      </c>
      <c r="E53" s="2210" t="s">
        <v>3567</v>
      </c>
    </row>
    <row r="54" spans="1:5" ht="15.75" thickBot="1">
      <c r="A54" s="2211">
        <v>392306592</v>
      </c>
      <c r="B54" s="2212" t="s">
        <v>3433</v>
      </c>
      <c r="C54" s="2212" t="s">
        <v>3387</v>
      </c>
      <c r="D54" s="2212" t="s">
        <v>2210</v>
      </c>
      <c r="E54" s="2210" t="s">
        <v>3567</v>
      </c>
    </row>
    <row r="55" spans="1:5" ht="15.75" thickBot="1">
      <c r="A55" s="2211">
        <v>392306593</v>
      </c>
      <c r="B55" s="2212" t="s">
        <v>3433</v>
      </c>
      <c r="C55" s="2212" t="s">
        <v>3387</v>
      </c>
      <c r="D55" s="2212" t="s">
        <v>2210</v>
      </c>
      <c r="E55" s="2210" t="s">
        <v>3567</v>
      </c>
    </row>
    <row r="56" spans="1:5" ht="15.75" thickBot="1">
      <c r="A56" s="2211">
        <v>392306633</v>
      </c>
      <c r="B56" s="2212" t="s">
        <v>3433</v>
      </c>
      <c r="C56" s="2212" t="s">
        <v>3387</v>
      </c>
      <c r="D56" s="2212" t="s">
        <v>2210</v>
      </c>
      <c r="E56" s="2210" t="s">
        <v>3567</v>
      </c>
    </row>
    <row r="57" spans="1:5" ht="15.75" thickBot="1">
      <c r="A57" s="2211">
        <v>392306670</v>
      </c>
      <c r="B57" s="2212" t="s">
        <v>3433</v>
      </c>
      <c r="C57" s="2212" t="s">
        <v>3387</v>
      </c>
      <c r="D57" s="2212" t="s">
        <v>2210</v>
      </c>
      <c r="E57" s="2210" t="s">
        <v>3567</v>
      </c>
    </row>
    <row r="58" spans="1:5" ht="15.75" thickBot="1">
      <c r="A58" s="2211">
        <v>392306601</v>
      </c>
      <c r="B58" s="2212" t="s">
        <v>3433</v>
      </c>
      <c r="C58" s="2212" t="s">
        <v>3387</v>
      </c>
      <c r="D58" s="2212" t="s">
        <v>2210</v>
      </c>
      <c r="E58" s="2210" t="s">
        <v>3567</v>
      </c>
    </row>
    <row r="59" spans="1:5" ht="15.75" thickBot="1">
      <c r="A59" s="2211">
        <v>392306587</v>
      </c>
      <c r="B59" s="2212" t="s">
        <v>3433</v>
      </c>
      <c r="C59" s="2212" t="s">
        <v>3387</v>
      </c>
      <c r="D59" s="2212" t="s">
        <v>2210</v>
      </c>
      <c r="E59" s="2210" t="s">
        <v>3567</v>
      </c>
    </row>
    <row r="60" spans="1:5" ht="15.75" thickBot="1">
      <c r="A60" s="2211">
        <v>392306650</v>
      </c>
      <c r="B60" s="2212" t="s">
        <v>3433</v>
      </c>
      <c r="C60" s="2212" t="s">
        <v>3387</v>
      </c>
      <c r="D60" s="2212" t="s">
        <v>2210</v>
      </c>
      <c r="E60" s="2210" t="s">
        <v>3567</v>
      </c>
    </row>
    <row r="61" spans="1:5" ht="15.75" thickBot="1">
      <c r="A61" s="2211">
        <v>392306563</v>
      </c>
      <c r="B61" s="2212" t="s">
        <v>3433</v>
      </c>
      <c r="C61" s="2212" t="s">
        <v>3387</v>
      </c>
      <c r="D61" s="2212" t="s">
        <v>2210</v>
      </c>
      <c r="E61" s="2210" t="s">
        <v>3567</v>
      </c>
    </row>
    <row r="62" spans="1:5" ht="15.75" thickBot="1">
      <c r="A62" s="2209">
        <v>393247290</v>
      </c>
      <c r="B62" s="2210" t="s">
        <v>3583</v>
      </c>
      <c r="C62" s="2210" t="s">
        <v>1166</v>
      </c>
      <c r="D62" s="2210" t="s">
        <v>1092</v>
      </c>
      <c r="E62" s="2210" t="s">
        <v>3567</v>
      </c>
    </row>
    <row r="63" spans="1:5" ht="15.75" thickBot="1">
      <c r="A63" s="2209" t="s">
        <v>3584</v>
      </c>
      <c r="B63" s="2210" t="s">
        <v>3585</v>
      </c>
      <c r="C63" s="2210" t="s">
        <v>3329</v>
      </c>
      <c r="D63" s="2210" t="s">
        <v>2503</v>
      </c>
      <c r="E63" s="2210" t="s">
        <v>3567</v>
      </c>
    </row>
    <row r="64" spans="1:5" ht="15.75" thickBot="1">
      <c r="A64" s="2209" t="s">
        <v>3586</v>
      </c>
      <c r="B64" s="2210" t="s">
        <v>3424</v>
      </c>
      <c r="C64" s="2210" t="s">
        <v>3425</v>
      </c>
      <c r="D64" s="2210" t="s">
        <v>2503</v>
      </c>
      <c r="E64" s="2210" t="s">
        <v>3567</v>
      </c>
    </row>
    <row r="65" spans="1:5" ht="15.75" thickBot="1">
      <c r="A65" s="2209" t="s">
        <v>3587</v>
      </c>
      <c r="B65" s="2210" t="s">
        <v>3418</v>
      </c>
      <c r="C65" s="2210" t="s">
        <v>1174</v>
      </c>
      <c r="D65" s="2210" t="s">
        <v>2210</v>
      </c>
      <c r="E65" s="2210" t="s">
        <v>3567</v>
      </c>
    </row>
    <row r="66" spans="1:5" ht="15.75" thickBot="1">
      <c r="A66" s="2209">
        <v>393615752</v>
      </c>
      <c r="B66" s="2210" t="s">
        <v>3414</v>
      </c>
      <c r="C66" s="2210" t="s">
        <v>3181</v>
      </c>
      <c r="D66" s="2210" t="s">
        <v>2503</v>
      </c>
      <c r="E66" s="2210" t="s">
        <v>3567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2541</v>
      </c>
      <c r="B1" s="2033" t="s">
        <v>2542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2543</v>
      </c>
      <c r="J2" s="1939">
        <v>44564</v>
      </c>
      <c r="K2" s="1938" t="s">
        <v>2544</v>
      </c>
      <c r="L2" s="1938" t="s">
        <v>2545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2546</v>
      </c>
      <c r="T2" s="1940" t="str">
        <f>IFERROR(VLOOKUP($U2,[2]ESS_Item_Code!$A:$L,5,0),"item code is invalid")</f>
        <v>Inverter</v>
      </c>
      <c r="U2" s="1938" t="s">
        <v>2319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2547</v>
      </c>
      <c r="AK2" s="1938" t="s">
        <v>1099</v>
      </c>
      <c r="AL2" s="2034" t="s">
        <v>2548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2543</v>
      </c>
      <c r="J3" s="1939">
        <v>44564</v>
      </c>
      <c r="K3" s="1938" t="s">
        <v>2544</v>
      </c>
      <c r="L3" s="1938" t="s">
        <v>2545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2546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2547</v>
      </c>
      <c r="AK3" s="1938" t="s">
        <v>1099</v>
      </c>
      <c r="AL3" s="2034" t="s">
        <v>2548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2543</v>
      </c>
      <c r="J4" s="1939">
        <v>44564</v>
      </c>
      <c r="K4" s="1938" t="s">
        <v>2544</v>
      </c>
      <c r="L4" s="1938" t="s">
        <v>2545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2546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2547</v>
      </c>
      <c r="AK4" s="1938" t="s">
        <v>1099</v>
      </c>
      <c r="AL4" s="2034" t="s">
        <v>2548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2549</v>
      </c>
      <c r="G5" s="1938">
        <v>2022</v>
      </c>
      <c r="H5" s="1938">
        <v>1</v>
      </c>
      <c r="I5" s="1938"/>
      <c r="J5" s="1939" t="s">
        <v>2553</v>
      </c>
      <c r="K5" s="1938" t="s">
        <v>2550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2282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2551</v>
      </c>
      <c r="Z5" s="1942" t="s">
        <v>2551</v>
      </c>
      <c r="AA5" s="1943">
        <v>18000</v>
      </c>
      <c r="AB5" s="1938"/>
      <c r="AC5" s="1946"/>
      <c r="AD5" s="1943">
        <v>18000</v>
      </c>
      <c r="AE5" s="1944" t="s">
        <v>2551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2549</v>
      </c>
      <c r="G6" s="1938">
        <v>2022</v>
      </c>
      <c r="H6" s="1938">
        <v>1</v>
      </c>
      <c r="I6" s="1938"/>
      <c r="J6" s="1939" t="s">
        <v>2553</v>
      </c>
      <c r="K6" s="1938" t="s">
        <v>2550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2283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2551</v>
      </c>
      <c r="Z6" s="1942" t="s">
        <v>2551</v>
      </c>
      <c r="AA6" s="1943">
        <v>25200</v>
      </c>
      <c r="AB6" s="1938"/>
      <c r="AC6" s="1946"/>
      <c r="AD6" s="1943">
        <v>25200</v>
      </c>
      <c r="AE6" s="1944" t="s">
        <v>2551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2549</v>
      </c>
      <c r="G7" s="1938">
        <v>2022</v>
      </c>
      <c r="H7" s="1938">
        <v>1</v>
      </c>
      <c r="I7" s="1938"/>
      <c r="J7" s="1939">
        <v>44592</v>
      </c>
      <c r="K7" s="1938" t="s">
        <v>2550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2292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2549</v>
      </c>
      <c r="G8" s="1938">
        <v>2022</v>
      </c>
      <c r="H8" s="1938">
        <v>1</v>
      </c>
      <c r="I8" s="1938"/>
      <c r="J8" s="1939" t="s">
        <v>2553</v>
      </c>
      <c r="K8" s="1938" t="s">
        <v>2550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2549</v>
      </c>
      <c r="G9" s="1938">
        <v>2022</v>
      </c>
      <c r="H9" s="1938">
        <v>1</v>
      </c>
      <c r="I9" s="1938"/>
      <c r="J9" s="1939" t="s">
        <v>2553</v>
      </c>
      <c r="K9" s="1938" t="s">
        <v>2550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2551</v>
      </c>
      <c r="Z9" s="1942" t="s">
        <v>2551</v>
      </c>
      <c r="AA9" s="1943">
        <v>22032</v>
      </c>
      <c r="AB9" s="1938"/>
      <c r="AC9" s="1946"/>
      <c r="AD9" s="1943">
        <v>22032</v>
      </c>
      <c r="AE9" s="1944" t="s">
        <v>2551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2549</v>
      </c>
      <c r="G10" s="1938">
        <v>2022</v>
      </c>
      <c r="H10" s="1938">
        <v>1</v>
      </c>
      <c r="I10" s="1938"/>
      <c r="J10" s="1939" t="s">
        <v>2553</v>
      </c>
      <c r="K10" s="1938" t="s">
        <v>2550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2549</v>
      </c>
      <c r="G11" s="1938">
        <v>2022</v>
      </c>
      <c r="H11" s="1938">
        <v>1</v>
      </c>
      <c r="I11" s="1938"/>
      <c r="J11" s="1939" t="s">
        <v>2553</v>
      </c>
      <c r="K11" s="1938" t="s">
        <v>2550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2549</v>
      </c>
      <c r="G12" s="1938">
        <v>2022</v>
      </c>
      <c r="H12" s="1938">
        <v>1</v>
      </c>
      <c r="I12" s="1938"/>
      <c r="J12" s="1939" t="s">
        <v>2553</v>
      </c>
      <c r="K12" s="1938" t="s">
        <v>2550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2284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2551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2549</v>
      </c>
      <c r="G13" s="1938">
        <v>2022</v>
      </c>
      <c r="H13" s="1938">
        <v>1</v>
      </c>
      <c r="I13" s="1938"/>
      <c r="J13" s="1939" t="s">
        <v>2553</v>
      </c>
      <c r="K13" s="1938" t="s">
        <v>2550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2285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2551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3174</v>
      </c>
      <c r="D14" s="2057" t="s">
        <v>2216</v>
      </c>
      <c r="E14" s="2057" t="s">
        <v>2521</v>
      </c>
      <c r="F14" s="2057"/>
      <c r="G14" s="2057">
        <v>2022</v>
      </c>
      <c r="H14" s="2057">
        <v>1</v>
      </c>
      <c r="I14" s="2057"/>
      <c r="J14" s="2058"/>
      <c r="K14" s="2057" t="s">
        <v>3175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 t="str">
        <f>+IFERROR($X14*VLOOKUP($U14,[3]ESS_Item_Code!$A:$L,3,0),"item code is invalid")</f>
        <v>item code is invalid</v>
      </c>
      <c r="Z14" s="2062" t="str">
        <f>IFERROR($X14*VLOOKUP($U14,[3]ESS_Item_Code!$A:$L,4,0),"item code is invalid")</f>
        <v>item code is invalid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 t="str">
        <f>IFERROR($X14*VLOOKUP($U14,[3]ESS_Item_Code!$A:$L,6,0),"item code is invalid")</f>
        <v>item code is invalid</v>
      </c>
      <c r="AF14" s="2065" t="e">
        <f t="shared" ref="AF14:AF22" si="5">AE14*X14</f>
        <v>#VALUE!</v>
      </c>
      <c r="AG14" s="2057" t="s">
        <v>1103</v>
      </c>
      <c r="AH14" s="2066"/>
      <c r="AI14" s="2057">
        <v>60</v>
      </c>
      <c r="AJ14" s="2057" t="s">
        <v>2287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3174</v>
      </c>
      <c r="D15" s="1938" t="s">
        <v>2216</v>
      </c>
      <c r="E15" s="1938" t="s">
        <v>2521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3175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2287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3174</v>
      </c>
      <c r="D16" s="1938" t="s">
        <v>2216</v>
      </c>
      <c r="E16" s="1938" t="s">
        <v>2521</v>
      </c>
      <c r="F16" s="1938"/>
      <c r="G16" s="1938">
        <v>2022</v>
      </c>
      <c r="H16" s="1938">
        <v>1</v>
      </c>
      <c r="I16" s="1938"/>
      <c r="J16" s="1939"/>
      <c r="K16" s="1938" t="s">
        <v>3175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2287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3174</v>
      </c>
      <c r="D17" s="1938" t="s">
        <v>2216</v>
      </c>
      <c r="E17" s="1938" t="s">
        <v>2521</v>
      </c>
      <c r="F17" s="1938"/>
      <c r="G17" s="1938">
        <v>2022</v>
      </c>
      <c r="H17" s="1938">
        <v>1</v>
      </c>
      <c r="I17" s="1938"/>
      <c r="J17" s="1939"/>
      <c r="K17" s="1938" t="s">
        <v>3175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2282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2287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3174</v>
      </c>
      <c r="D18" s="1938" t="s">
        <v>2216</v>
      </c>
      <c r="E18" s="1938" t="s">
        <v>2521</v>
      </c>
      <c r="F18" s="1938"/>
      <c r="G18" s="1938">
        <v>2022</v>
      </c>
      <c r="H18" s="1938">
        <v>1</v>
      </c>
      <c r="I18" s="1938"/>
      <c r="J18" s="1939"/>
      <c r="K18" s="1938" t="s">
        <v>3175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2283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2287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3174</v>
      </c>
      <c r="D19" s="1938" t="s">
        <v>2216</v>
      </c>
      <c r="E19" s="1938" t="s">
        <v>2521</v>
      </c>
      <c r="F19" s="1938"/>
      <c r="G19" s="1938">
        <v>2022</v>
      </c>
      <c r="H19" s="1938">
        <v>1</v>
      </c>
      <c r="I19" s="1938"/>
      <c r="J19" s="1939"/>
      <c r="K19" s="1938" t="s">
        <v>3175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2287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3174</v>
      </c>
      <c r="D20" s="1938" t="s">
        <v>2216</v>
      </c>
      <c r="E20" s="1938" t="s">
        <v>2521</v>
      </c>
      <c r="F20" s="1938"/>
      <c r="G20" s="1938">
        <v>2022</v>
      </c>
      <c r="H20" s="1938">
        <v>1</v>
      </c>
      <c r="I20" s="1938"/>
      <c r="J20" s="1939"/>
      <c r="K20" s="1938" t="s">
        <v>3175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2287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3174</v>
      </c>
      <c r="D21" s="1938" t="s">
        <v>2216</v>
      </c>
      <c r="E21" s="1938" t="s">
        <v>2521</v>
      </c>
      <c r="F21" s="1938"/>
      <c r="G21" s="1938">
        <v>2022</v>
      </c>
      <c r="H21" s="1938">
        <v>1</v>
      </c>
      <c r="I21" s="1938"/>
      <c r="J21" s="1939"/>
      <c r="K21" s="1938" t="s">
        <v>3175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2284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2287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3174</v>
      </c>
      <c r="D22" s="1938" t="s">
        <v>2216</v>
      </c>
      <c r="E22" s="1938" t="s">
        <v>2521</v>
      </c>
      <c r="F22" s="1938"/>
      <c r="G22" s="1938">
        <v>2022</v>
      </c>
      <c r="H22" s="1938">
        <v>1</v>
      </c>
      <c r="I22" s="1938"/>
      <c r="J22" s="1939"/>
      <c r="K22" s="1938" t="s">
        <v>3175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2285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2287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2292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2276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2347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2282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2284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2285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2292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2312</v>
      </c>
      <c r="B1" s="1956" t="s">
        <v>2313</v>
      </c>
      <c r="C1" s="1957" t="s">
        <v>2314</v>
      </c>
      <c r="D1" s="1957" t="s">
        <v>1239</v>
      </c>
      <c r="E1" s="1957" t="s">
        <v>2315</v>
      </c>
      <c r="F1" s="1957" t="s">
        <v>2316</v>
      </c>
      <c r="G1" s="1958" t="s">
        <v>2317</v>
      </c>
      <c r="H1" s="1956" t="s">
        <v>2318</v>
      </c>
    </row>
    <row r="2" spans="1:30">
      <c r="A2" s="1960" t="s">
        <v>2319</v>
      </c>
      <c r="B2" s="1960" t="s">
        <v>2320</v>
      </c>
      <c r="C2" s="1961">
        <v>6</v>
      </c>
      <c r="D2" s="1961">
        <v>0</v>
      </c>
      <c r="E2" s="1960" t="s">
        <v>2291</v>
      </c>
      <c r="F2" s="1962">
        <v>1710</v>
      </c>
      <c r="G2" s="1960" t="s">
        <v>2321</v>
      </c>
      <c r="H2" s="1960" t="s">
        <v>2322</v>
      </c>
      <c r="L2" s="1964"/>
      <c r="M2" s="1965"/>
      <c r="W2" s="1966"/>
      <c r="X2" s="1966"/>
      <c r="Z2" s="1963"/>
      <c r="AD2" s="1963"/>
    </row>
    <row r="3" spans="1:30">
      <c r="A3" s="1960" t="s">
        <v>2323</v>
      </c>
      <c r="B3" s="1960" t="s">
        <v>2324</v>
      </c>
      <c r="C3" s="1961">
        <v>7</v>
      </c>
      <c r="D3" s="1961">
        <v>0</v>
      </c>
      <c r="E3" s="1960" t="s">
        <v>2291</v>
      </c>
      <c r="F3" s="1962">
        <v>1735</v>
      </c>
      <c r="G3" s="1960" t="s">
        <v>2325</v>
      </c>
      <c r="H3" s="1960" t="s">
        <v>2326</v>
      </c>
      <c r="W3" s="1966"/>
      <c r="X3" s="1966"/>
      <c r="Z3" s="1963"/>
      <c r="AD3" s="1963"/>
    </row>
    <row r="4" spans="1:30">
      <c r="A4" s="1960" t="s">
        <v>2292</v>
      </c>
      <c r="B4" s="1960" t="s">
        <v>2327</v>
      </c>
      <c r="C4" s="1961">
        <v>7.6</v>
      </c>
      <c r="D4" s="1961">
        <v>0</v>
      </c>
      <c r="E4" s="1960" t="s">
        <v>2291</v>
      </c>
      <c r="F4" s="1962">
        <v>1760</v>
      </c>
      <c r="G4" s="1960" t="s">
        <v>2328</v>
      </c>
      <c r="H4" s="1960" t="s">
        <v>2329</v>
      </c>
      <c r="W4" s="1966"/>
      <c r="X4" s="1966"/>
      <c r="Z4" s="1963"/>
      <c r="AD4" s="1963"/>
    </row>
    <row r="5" spans="1:30">
      <c r="A5" s="1960" t="s">
        <v>2247</v>
      </c>
      <c r="B5" s="1960" t="s">
        <v>2330</v>
      </c>
      <c r="C5" s="1961">
        <v>8.6</v>
      </c>
      <c r="D5" s="1961">
        <v>0</v>
      </c>
      <c r="E5" s="1960" t="s">
        <v>2291</v>
      </c>
      <c r="F5" s="1962">
        <v>2205</v>
      </c>
      <c r="G5" s="1960" t="s">
        <v>2331</v>
      </c>
      <c r="H5" s="1960" t="s">
        <v>2332</v>
      </c>
      <c r="W5" s="1966"/>
      <c r="X5" s="1966"/>
      <c r="Z5" s="1963"/>
      <c r="AD5" s="1963"/>
    </row>
    <row r="6" spans="1:30">
      <c r="A6" s="1960" t="s">
        <v>2333</v>
      </c>
      <c r="B6" s="1960" t="s">
        <v>2334</v>
      </c>
      <c r="C6" s="1961">
        <v>6</v>
      </c>
      <c r="D6" s="1961">
        <v>0</v>
      </c>
      <c r="E6" s="1960" t="s">
        <v>2291</v>
      </c>
      <c r="F6" s="1962">
        <v>1510</v>
      </c>
      <c r="G6" s="1960" t="s">
        <v>2335</v>
      </c>
      <c r="H6" s="1960" t="s">
        <v>2336</v>
      </c>
      <c r="W6" s="1966"/>
      <c r="X6" s="1966"/>
      <c r="Z6" s="1963"/>
      <c r="AD6" s="1963"/>
    </row>
    <row r="7" spans="1:30">
      <c r="A7" s="1960" t="s">
        <v>2337</v>
      </c>
      <c r="B7" s="1960" t="s">
        <v>2338</v>
      </c>
      <c r="C7" s="1961">
        <v>7</v>
      </c>
      <c r="D7" s="1961">
        <v>0</v>
      </c>
      <c r="E7" s="1960" t="s">
        <v>2291</v>
      </c>
      <c r="F7" s="1962">
        <v>1530</v>
      </c>
      <c r="G7" s="1960" t="s">
        <v>2339</v>
      </c>
      <c r="H7" s="1960" t="s">
        <v>2340</v>
      </c>
      <c r="W7" s="1966"/>
      <c r="X7" s="1966"/>
      <c r="Z7" s="1963"/>
      <c r="AD7" s="1963"/>
    </row>
    <row r="8" spans="1:30">
      <c r="A8" s="1960" t="s">
        <v>2341</v>
      </c>
      <c r="B8" s="1960" t="s">
        <v>2293</v>
      </c>
      <c r="C8" s="1961">
        <v>7.6</v>
      </c>
      <c r="D8" s="1961">
        <v>0</v>
      </c>
      <c r="E8" s="1960" t="s">
        <v>2291</v>
      </c>
      <c r="F8" s="1962">
        <v>1580</v>
      </c>
      <c r="G8" s="1960" t="s">
        <v>2342</v>
      </c>
      <c r="H8" s="1960" t="s">
        <v>2343</v>
      </c>
      <c r="W8" s="1966"/>
      <c r="X8" s="1966"/>
      <c r="Z8" s="1963"/>
      <c r="AD8" s="1963"/>
    </row>
    <row r="9" spans="1:30">
      <c r="A9" s="1960" t="s">
        <v>2344</v>
      </c>
      <c r="B9" s="1960" t="s">
        <v>2345</v>
      </c>
      <c r="C9" s="1961">
        <v>8.6</v>
      </c>
      <c r="D9" s="1961">
        <v>0</v>
      </c>
      <c r="E9" s="1960" t="s">
        <v>2291</v>
      </c>
      <c r="F9" s="1962">
        <v>1720</v>
      </c>
      <c r="G9" s="1960" t="s">
        <v>2346</v>
      </c>
      <c r="H9" s="1960" t="s">
        <v>2332</v>
      </c>
      <c r="W9" s="1966"/>
      <c r="X9" s="1966"/>
      <c r="Z9" s="1963"/>
      <c r="AD9" s="1963"/>
    </row>
    <row r="10" spans="1:30">
      <c r="A10" s="1960" t="s">
        <v>2347</v>
      </c>
      <c r="B10" s="1960" t="s">
        <v>2348</v>
      </c>
      <c r="C10" s="1961">
        <v>0</v>
      </c>
      <c r="D10" s="1961">
        <v>4.5</v>
      </c>
      <c r="E10" s="1960" t="s">
        <v>2289</v>
      </c>
      <c r="F10" s="1962">
        <v>1628</v>
      </c>
      <c r="G10" s="1960" t="s">
        <v>2349</v>
      </c>
      <c r="H10" s="1960" t="s">
        <v>2350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2294</v>
      </c>
      <c r="C11" s="1961">
        <v>0</v>
      </c>
      <c r="D11" s="1961">
        <v>6.3</v>
      </c>
      <c r="E11" s="1960" t="s">
        <v>2289</v>
      </c>
      <c r="F11" s="1962">
        <v>2251</v>
      </c>
      <c r="G11" s="1960" t="s">
        <v>2351</v>
      </c>
      <c r="H11" s="1960" t="s">
        <v>2350</v>
      </c>
      <c r="W11" s="1966"/>
      <c r="X11" s="1966"/>
      <c r="Z11" s="1963"/>
      <c r="AD11" s="1963"/>
    </row>
    <row r="12" spans="1:30">
      <c r="A12" s="1967" t="s">
        <v>2283</v>
      </c>
      <c r="B12" s="1960" t="s">
        <v>2290</v>
      </c>
      <c r="C12" s="1961">
        <v>0</v>
      </c>
      <c r="D12" s="1961">
        <v>0</v>
      </c>
      <c r="E12" s="1960" t="s">
        <v>2289</v>
      </c>
      <c r="F12" s="1962">
        <v>465</v>
      </c>
      <c r="G12" s="1960" t="s">
        <v>2352</v>
      </c>
      <c r="H12" s="1960" t="s">
        <v>2350</v>
      </c>
      <c r="W12" s="1966"/>
      <c r="X12" s="1966"/>
      <c r="Z12" s="1963"/>
      <c r="AD12" s="1963"/>
    </row>
    <row r="13" spans="1:30">
      <c r="A13" s="1967" t="s">
        <v>2282</v>
      </c>
      <c r="B13" s="1960" t="s">
        <v>2275</v>
      </c>
      <c r="C13" s="1961">
        <v>0</v>
      </c>
      <c r="D13" s="1961">
        <v>0</v>
      </c>
      <c r="E13" s="1960" t="s">
        <v>2295</v>
      </c>
      <c r="F13" s="1962">
        <v>350</v>
      </c>
      <c r="G13" s="1960" t="s">
        <v>2286</v>
      </c>
      <c r="H13" s="1960" t="s">
        <v>2353</v>
      </c>
      <c r="W13" s="1966"/>
      <c r="X13" s="1966"/>
      <c r="Z13" s="1963"/>
      <c r="AD13" s="1963"/>
    </row>
    <row r="14" spans="1:30">
      <c r="A14" s="1967" t="s">
        <v>2284</v>
      </c>
      <c r="B14" s="1960" t="s">
        <v>2299</v>
      </c>
      <c r="C14" s="1961">
        <v>0</v>
      </c>
      <c r="D14" s="1961">
        <v>0</v>
      </c>
      <c r="E14" s="1960" t="s">
        <v>2295</v>
      </c>
      <c r="F14" s="1962" t="s">
        <v>2354</v>
      </c>
      <c r="G14" s="1960" t="s">
        <v>2355</v>
      </c>
      <c r="H14" s="1960"/>
      <c r="W14" s="1966"/>
      <c r="X14" s="1966"/>
      <c r="Z14" s="1963"/>
      <c r="AD14" s="1963"/>
    </row>
    <row r="15" spans="1:30">
      <c r="A15" s="1967" t="s">
        <v>2285</v>
      </c>
      <c r="B15" s="1960" t="s">
        <v>2300</v>
      </c>
      <c r="C15" s="1961">
        <v>0</v>
      </c>
      <c r="D15" s="1961">
        <v>0</v>
      </c>
      <c r="E15" s="1960" t="s">
        <v>2295</v>
      </c>
      <c r="F15" s="1962" t="s">
        <v>2354</v>
      </c>
      <c r="G15" s="1960" t="s">
        <v>2356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2296</v>
      </c>
      <c r="C16" s="1961">
        <v>0</v>
      </c>
      <c r="D16" s="1961">
        <v>0</v>
      </c>
      <c r="E16" s="1960" t="s">
        <v>2295</v>
      </c>
      <c r="F16" s="1962">
        <v>40</v>
      </c>
      <c r="G16" s="1960" t="s">
        <v>2357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2298</v>
      </c>
      <c r="C17" s="1970">
        <v>0</v>
      </c>
      <c r="D17" s="1970">
        <v>0</v>
      </c>
      <c r="E17" s="1969" t="s">
        <v>2297</v>
      </c>
      <c r="F17" s="1971">
        <v>80</v>
      </c>
      <c r="G17" s="1969" t="s">
        <v>2358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2359</v>
      </c>
      <c r="C18" s="1972"/>
      <c r="D18" s="1972"/>
      <c r="E18" s="1940" t="s">
        <v>2360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16" t="s">
        <v>2361</v>
      </c>
      <c r="B19" s="2316" t="s">
        <v>2362</v>
      </c>
      <c r="C19" s="2315" t="s">
        <v>2314</v>
      </c>
      <c r="D19" s="2315" t="s">
        <v>1239</v>
      </c>
      <c r="E19" s="2315" t="s">
        <v>2315</v>
      </c>
      <c r="F19" s="2315" t="s">
        <v>2316</v>
      </c>
      <c r="G19" s="2313" t="s">
        <v>2363</v>
      </c>
      <c r="H19" s="2314"/>
      <c r="I19" s="2314"/>
      <c r="J19" s="2313" t="s">
        <v>2364</v>
      </c>
      <c r="K19" s="2314"/>
      <c r="L19" s="2314"/>
      <c r="M19" s="2313" t="s">
        <v>2365</v>
      </c>
      <c r="N19" s="2314"/>
      <c r="O19" s="2314"/>
      <c r="P19" s="2313" t="s">
        <v>2366</v>
      </c>
      <c r="Q19" s="2314"/>
      <c r="R19" s="2314"/>
      <c r="S19" s="2313" t="s">
        <v>2367</v>
      </c>
      <c r="T19" s="2314"/>
      <c r="U19" s="2314"/>
      <c r="V19" s="2313" t="s">
        <v>2368</v>
      </c>
      <c r="W19" s="2314"/>
      <c r="X19" s="2314"/>
      <c r="Y19" s="2313" t="s">
        <v>2369</v>
      </c>
      <c r="Z19" s="2314"/>
      <c r="AA19" s="2314"/>
      <c r="AB19" s="2313" t="s">
        <v>2370</v>
      </c>
      <c r="AC19" s="2314"/>
      <c r="AD19" s="2314"/>
    </row>
    <row r="20" spans="1:30" s="1964" customFormat="1">
      <c r="A20" s="2316"/>
      <c r="B20" s="2316"/>
      <c r="C20" s="2315"/>
      <c r="D20" s="2315"/>
      <c r="E20" s="2315"/>
      <c r="F20" s="2315"/>
      <c r="G20" s="1973" t="s">
        <v>2371</v>
      </c>
      <c r="H20" s="1974" t="s">
        <v>1078</v>
      </c>
      <c r="I20" s="1974" t="s">
        <v>7</v>
      </c>
      <c r="J20" s="1973" t="s">
        <v>2371</v>
      </c>
      <c r="K20" s="1974" t="s">
        <v>1078</v>
      </c>
      <c r="L20" s="1974" t="s">
        <v>7</v>
      </c>
      <c r="M20" s="1973" t="s">
        <v>2371</v>
      </c>
      <c r="N20" s="1974" t="s">
        <v>1078</v>
      </c>
      <c r="O20" s="1974" t="s">
        <v>7</v>
      </c>
      <c r="P20" s="1973" t="s">
        <v>2371</v>
      </c>
      <c r="Q20" s="1974" t="s">
        <v>1078</v>
      </c>
      <c r="R20" s="1974" t="s">
        <v>7</v>
      </c>
      <c r="S20" s="1973" t="s">
        <v>2371</v>
      </c>
      <c r="T20" s="1974" t="s">
        <v>1078</v>
      </c>
      <c r="U20" s="1974" t="s">
        <v>7</v>
      </c>
      <c r="V20" s="1973" t="s">
        <v>2371</v>
      </c>
      <c r="W20" s="1974" t="s">
        <v>1078</v>
      </c>
      <c r="X20" s="1974" t="s">
        <v>7</v>
      </c>
      <c r="Y20" s="1973" t="s">
        <v>2371</v>
      </c>
      <c r="Z20" s="1974" t="s">
        <v>1078</v>
      </c>
      <c r="AA20" s="1974" t="s">
        <v>7</v>
      </c>
      <c r="AB20" s="1973" t="s">
        <v>2371</v>
      </c>
      <c r="AC20" s="1974" t="s">
        <v>1078</v>
      </c>
      <c r="AD20" s="1974" t="s">
        <v>7</v>
      </c>
    </row>
    <row r="21" spans="1:30">
      <c r="A21" s="1975" t="s">
        <v>2372</v>
      </c>
      <c r="B21" s="1976" t="s">
        <v>2373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2320</v>
      </c>
      <c r="H21" s="1976" t="s">
        <v>2319</v>
      </c>
      <c r="I21" s="1976">
        <v>1</v>
      </c>
      <c r="J21" s="1979" t="s">
        <v>2290</v>
      </c>
      <c r="K21" s="1980" t="s">
        <v>2276</v>
      </c>
      <c r="L21" s="1976">
        <v>1</v>
      </c>
      <c r="M21" s="1979" t="s">
        <v>2348</v>
      </c>
      <c r="N21" s="1976" t="s">
        <v>2347</v>
      </c>
      <c r="O21" s="1976">
        <v>1</v>
      </c>
      <c r="P21" s="1979" t="s">
        <v>2275</v>
      </c>
      <c r="Q21" s="1980" t="s">
        <v>2277</v>
      </c>
      <c r="R21" s="1976">
        <v>1</v>
      </c>
      <c r="S21" s="1976" t="s">
        <v>2299</v>
      </c>
      <c r="T21" s="1980" t="s">
        <v>2374</v>
      </c>
      <c r="U21" s="1976">
        <v>1</v>
      </c>
      <c r="V21" s="1976" t="s">
        <v>2300</v>
      </c>
      <c r="W21" s="1980" t="s">
        <v>2375</v>
      </c>
      <c r="X21" s="1981">
        <v>1</v>
      </c>
      <c r="Y21" s="1982" t="s">
        <v>2296</v>
      </c>
      <c r="Z21" s="1983" t="s">
        <v>2250</v>
      </c>
      <c r="AA21" s="1984">
        <v>1</v>
      </c>
      <c r="AB21" s="1982" t="s">
        <v>2298</v>
      </c>
      <c r="AC21" s="1983" t="s">
        <v>2251</v>
      </c>
      <c r="AD21" s="1984">
        <v>1</v>
      </c>
    </row>
    <row r="22" spans="1:30">
      <c r="A22" s="1985" t="s">
        <v>2376</v>
      </c>
      <c r="B22" s="1986" t="s">
        <v>2377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2320</v>
      </c>
      <c r="H22" s="1986" t="s">
        <v>2319</v>
      </c>
      <c r="I22" s="1986">
        <v>1</v>
      </c>
      <c r="J22" s="1989" t="s">
        <v>2290</v>
      </c>
      <c r="K22" s="1990" t="s">
        <v>2276</v>
      </c>
      <c r="L22" s="1986">
        <v>1</v>
      </c>
      <c r="M22" s="1989" t="s">
        <v>2294</v>
      </c>
      <c r="N22" s="1986" t="s">
        <v>2248</v>
      </c>
      <c r="O22" s="1986">
        <v>1</v>
      </c>
      <c r="P22" s="1989" t="s">
        <v>2275</v>
      </c>
      <c r="Q22" s="1990" t="s">
        <v>2277</v>
      </c>
      <c r="R22" s="1986">
        <v>1</v>
      </c>
      <c r="S22" s="1986" t="s">
        <v>2299</v>
      </c>
      <c r="T22" s="1990" t="s">
        <v>2374</v>
      </c>
      <c r="U22" s="1986">
        <v>1</v>
      </c>
      <c r="V22" s="1986" t="s">
        <v>2300</v>
      </c>
      <c r="W22" s="1990" t="s">
        <v>2375</v>
      </c>
      <c r="X22" s="1991">
        <v>1</v>
      </c>
      <c r="Y22" s="1992" t="s">
        <v>2296</v>
      </c>
      <c r="Z22" s="1993" t="s">
        <v>2250</v>
      </c>
      <c r="AA22" s="1994">
        <v>1</v>
      </c>
      <c r="AB22" s="1992" t="s">
        <v>2298</v>
      </c>
      <c r="AC22" s="1993" t="s">
        <v>2251</v>
      </c>
      <c r="AD22" s="1994">
        <v>1</v>
      </c>
    </row>
    <row r="23" spans="1:30">
      <c r="A23" s="1985" t="s">
        <v>2280</v>
      </c>
      <c r="B23" s="1986" t="s">
        <v>2378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2320</v>
      </c>
      <c r="H23" s="1986" t="s">
        <v>2319</v>
      </c>
      <c r="I23" s="1986">
        <v>1</v>
      </c>
      <c r="J23" s="1989" t="s">
        <v>2290</v>
      </c>
      <c r="K23" s="1990" t="s">
        <v>2276</v>
      </c>
      <c r="L23" s="1986">
        <v>1</v>
      </c>
      <c r="M23" s="1989" t="s">
        <v>2348</v>
      </c>
      <c r="N23" s="1986" t="s">
        <v>2347</v>
      </c>
      <c r="O23" s="1986">
        <v>2</v>
      </c>
      <c r="P23" s="1989" t="s">
        <v>2275</v>
      </c>
      <c r="Q23" s="1990" t="s">
        <v>2277</v>
      </c>
      <c r="R23" s="1986">
        <v>1</v>
      </c>
      <c r="S23" s="1986" t="s">
        <v>2299</v>
      </c>
      <c r="T23" s="1990" t="s">
        <v>2374</v>
      </c>
      <c r="U23" s="1986">
        <v>1</v>
      </c>
      <c r="V23" s="1986" t="s">
        <v>2300</v>
      </c>
      <c r="W23" s="1990" t="s">
        <v>2375</v>
      </c>
      <c r="X23" s="1991">
        <v>2</v>
      </c>
      <c r="Y23" s="1992" t="s">
        <v>2296</v>
      </c>
      <c r="Z23" s="1993" t="s">
        <v>2250</v>
      </c>
      <c r="AA23" s="1994">
        <v>1</v>
      </c>
      <c r="AB23" s="1992" t="s">
        <v>2298</v>
      </c>
      <c r="AC23" s="1993" t="s">
        <v>2251</v>
      </c>
      <c r="AD23" s="1994">
        <v>1</v>
      </c>
    </row>
    <row r="24" spans="1:30">
      <c r="A24" s="1985" t="s">
        <v>2379</v>
      </c>
      <c r="B24" s="1986" t="s">
        <v>2380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2320</v>
      </c>
      <c r="H24" s="1986" t="s">
        <v>2319</v>
      </c>
      <c r="I24" s="1986">
        <v>1</v>
      </c>
      <c r="J24" s="1989" t="s">
        <v>2290</v>
      </c>
      <c r="K24" s="1990" t="s">
        <v>2276</v>
      </c>
      <c r="L24" s="1986">
        <v>1</v>
      </c>
      <c r="M24" s="1989" t="s">
        <v>2294</v>
      </c>
      <c r="N24" s="1986" t="s">
        <v>2248</v>
      </c>
      <c r="O24" s="1986">
        <v>2</v>
      </c>
      <c r="P24" s="1989" t="s">
        <v>2275</v>
      </c>
      <c r="Q24" s="1990" t="s">
        <v>2277</v>
      </c>
      <c r="R24" s="1986">
        <v>1</v>
      </c>
      <c r="S24" s="1986" t="s">
        <v>2299</v>
      </c>
      <c r="T24" s="1990" t="s">
        <v>2374</v>
      </c>
      <c r="U24" s="1986">
        <v>1</v>
      </c>
      <c r="V24" s="1986" t="s">
        <v>2300</v>
      </c>
      <c r="W24" s="1990" t="s">
        <v>2375</v>
      </c>
      <c r="X24" s="1991">
        <v>2</v>
      </c>
      <c r="Y24" s="1992" t="s">
        <v>2296</v>
      </c>
      <c r="Z24" s="1993" t="s">
        <v>2250</v>
      </c>
      <c r="AA24" s="1994">
        <v>1</v>
      </c>
      <c r="AB24" s="1992" t="s">
        <v>2298</v>
      </c>
      <c r="AC24" s="1993" t="s">
        <v>2251</v>
      </c>
      <c r="AD24" s="1994">
        <v>1</v>
      </c>
    </row>
    <row r="25" spans="1:30">
      <c r="A25" s="1985" t="s">
        <v>2281</v>
      </c>
      <c r="B25" s="1986" t="s">
        <v>2381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2320</v>
      </c>
      <c r="H25" s="1986" t="s">
        <v>2319</v>
      </c>
      <c r="I25" s="1986">
        <v>1</v>
      </c>
      <c r="J25" s="1989" t="s">
        <v>2290</v>
      </c>
      <c r="K25" s="1990" t="s">
        <v>2276</v>
      </c>
      <c r="L25" s="1986">
        <v>1</v>
      </c>
      <c r="M25" s="1989" t="s">
        <v>2348</v>
      </c>
      <c r="N25" s="1986" t="s">
        <v>2347</v>
      </c>
      <c r="O25" s="1986">
        <v>3</v>
      </c>
      <c r="P25" s="1989" t="s">
        <v>2275</v>
      </c>
      <c r="Q25" s="1990" t="s">
        <v>2277</v>
      </c>
      <c r="R25" s="1986">
        <v>1</v>
      </c>
      <c r="S25" s="1986" t="s">
        <v>2299</v>
      </c>
      <c r="T25" s="1990" t="s">
        <v>2374</v>
      </c>
      <c r="U25" s="1986">
        <v>1</v>
      </c>
      <c r="V25" s="1986" t="s">
        <v>2300</v>
      </c>
      <c r="W25" s="1990" t="s">
        <v>2375</v>
      </c>
      <c r="X25" s="1991">
        <v>3</v>
      </c>
      <c r="Y25" s="1992" t="s">
        <v>2296</v>
      </c>
      <c r="Z25" s="1993" t="s">
        <v>2250</v>
      </c>
      <c r="AA25" s="1994">
        <v>1</v>
      </c>
      <c r="AB25" s="1992" t="s">
        <v>2298</v>
      </c>
      <c r="AC25" s="1993" t="s">
        <v>2251</v>
      </c>
      <c r="AD25" s="1994">
        <v>1</v>
      </c>
    </row>
    <row r="26" spans="1:30">
      <c r="A26" s="1985" t="s">
        <v>2382</v>
      </c>
      <c r="B26" s="1986" t="s">
        <v>2383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2320</v>
      </c>
      <c r="H26" s="1986" t="s">
        <v>2319</v>
      </c>
      <c r="I26" s="1986">
        <v>1</v>
      </c>
      <c r="J26" s="1989" t="s">
        <v>2290</v>
      </c>
      <c r="K26" s="1990" t="s">
        <v>2276</v>
      </c>
      <c r="L26" s="1986">
        <v>1</v>
      </c>
      <c r="M26" s="1989" t="s">
        <v>2294</v>
      </c>
      <c r="N26" s="1986" t="s">
        <v>2248</v>
      </c>
      <c r="O26" s="1986">
        <v>3</v>
      </c>
      <c r="P26" s="1989" t="s">
        <v>2275</v>
      </c>
      <c r="Q26" s="1990" t="s">
        <v>2277</v>
      </c>
      <c r="R26" s="1986">
        <v>1</v>
      </c>
      <c r="S26" s="1986" t="s">
        <v>2299</v>
      </c>
      <c r="T26" s="1990" t="s">
        <v>2374</v>
      </c>
      <c r="U26" s="1986">
        <v>1</v>
      </c>
      <c r="V26" s="1986" t="s">
        <v>2300</v>
      </c>
      <c r="W26" s="1990" t="s">
        <v>2375</v>
      </c>
      <c r="X26" s="1991">
        <v>3</v>
      </c>
      <c r="Y26" s="1992" t="s">
        <v>2296</v>
      </c>
      <c r="Z26" s="1993" t="s">
        <v>2250</v>
      </c>
      <c r="AA26" s="1994">
        <v>1</v>
      </c>
      <c r="AB26" s="1992" t="s">
        <v>2298</v>
      </c>
      <c r="AC26" s="1993" t="s">
        <v>2251</v>
      </c>
      <c r="AD26" s="1994">
        <v>1</v>
      </c>
    </row>
    <row r="27" spans="1:30">
      <c r="A27" s="1995" t="s">
        <v>2384</v>
      </c>
      <c r="B27" s="1976" t="s">
        <v>2385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2324</v>
      </c>
      <c r="H27" s="1976" t="s">
        <v>2323</v>
      </c>
      <c r="I27" s="1976">
        <v>1</v>
      </c>
      <c r="J27" s="1979" t="s">
        <v>2290</v>
      </c>
      <c r="K27" s="1980" t="s">
        <v>2276</v>
      </c>
      <c r="L27" s="1976">
        <v>1</v>
      </c>
      <c r="M27" s="1979" t="s">
        <v>2348</v>
      </c>
      <c r="N27" s="1976" t="s">
        <v>2347</v>
      </c>
      <c r="O27" s="1976">
        <v>1</v>
      </c>
      <c r="P27" s="1979" t="s">
        <v>2275</v>
      </c>
      <c r="Q27" s="1980" t="s">
        <v>2277</v>
      </c>
      <c r="R27" s="1976">
        <v>1</v>
      </c>
      <c r="S27" s="1976" t="s">
        <v>2299</v>
      </c>
      <c r="T27" s="1980" t="s">
        <v>2374</v>
      </c>
      <c r="U27" s="1976">
        <v>1</v>
      </c>
      <c r="V27" s="1976" t="s">
        <v>2300</v>
      </c>
      <c r="W27" s="1980" t="s">
        <v>2375</v>
      </c>
      <c r="X27" s="1981">
        <v>1</v>
      </c>
      <c r="Y27" s="1982" t="s">
        <v>2296</v>
      </c>
      <c r="Z27" s="1996" t="s">
        <v>2250</v>
      </c>
      <c r="AA27" s="1997">
        <v>1</v>
      </c>
      <c r="AB27" s="1998" t="s">
        <v>2298</v>
      </c>
      <c r="AC27" s="1996" t="s">
        <v>2251</v>
      </c>
      <c r="AD27" s="1997">
        <v>1</v>
      </c>
    </row>
    <row r="28" spans="1:30">
      <c r="A28" s="1985" t="s">
        <v>2386</v>
      </c>
      <c r="B28" s="1986" t="s">
        <v>2387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2324</v>
      </c>
      <c r="H28" s="1986" t="s">
        <v>2323</v>
      </c>
      <c r="I28" s="1986">
        <v>1</v>
      </c>
      <c r="J28" s="1989" t="s">
        <v>2290</v>
      </c>
      <c r="K28" s="1990" t="s">
        <v>2276</v>
      </c>
      <c r="L28" s="1986">
        <v>1</v>
      </c>
      <c r="M28" s="1989" t="s">
        <v>2294</v>
      </c>
      <c r="N28" s="1986" t="s">
        <v>2248</v>
      </c>
      <c r="O28" s="1986">
        <v>1</v>
      </c>
      <c r="P28" s="1989" t="s">
        <v>2275</v>
      </c>
      <c r="Q28" s="1990" t="s">
        <v>2277</v>
      </c>
      <c r="R28" s="1986">
        <v>1</v>
      </c>
      <c r="S28" s="1986" t="s">
        <v>2299</v>
      </c>
      <c r="T28" s="1990" t="s">
        <v>2374</v>
      </c>
      <c r="U28" s="1986">
        <v>1</v>
      </c>
      <c r="V28" s="1986" t="s">
        <v>2300</v>
      </c>
      <c r="W28" s="1990" t="s">
        <v>2375</v>
      </c>
      <c r="X28" s="1991">
        <v>1</v>
      </c>
      <c r="Y28" s="1992" t="s">
        <v>2296</v>
      </c>
      <c r="Z28" s="1993" t="s">
        <v>2250</v>
      </c>
      <c r="AA28" s="1994">
        <v>1</v>
      </c>
      <c r="AB28" s="1992" t="s">
        <v>2298</v>
      </c>
      <c r="AC28" s="1993" t="s">
        <v>2251</v>
      </c>
      <c r="AD28" s="1994">
        <v>1</v>
      </c>
    </row>
    <row r="29" spans="1:30">
      <c r="A29" s="1985" t="s">
        <v>2388</v>
      </c>
      <c r="B29" s="1986" t="s">
        <v>2389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2324</v>
      </c>
      <c r="H29" s="1986" t="s">
        <v>2323</v>
      </c>
      <c r="I29" s="1986">
        <v>1</v>
      </c>
      <c r="J29" s="1989" t="s">
        <v>2290</v>
      </c>
      <c r="K29" s="1990" t="s">
        <v>2276</v>
      </c>
      <c r="L29" s="1986">
        <v>1</v>
      </c>
      <c r="M29" s="1989" t="s">
        <v>2348</v>
      </c>
      <c r="N29" s="1986" t="s">
        <v>2347</v>
      </c>
      <c r="O29" s="1986">
        <v>2</v>
      </c>
      <c r="P29" s="1989" t="s">
        <v>2275</v>
      </c>
      <c r="Q29" s="1990" t="s">
        <v>2277</v>
      </c>
      <c r="R29" s="1986">
        <v>1</v>
      </c>
      <c r="S29" s="1986" t="s">
        <v>2299</v>
      </c>
      <c r="T29" s="1990" t="s">
        <v>2374</v>
      </c>
      <c r="U29" s="1986">
        <v>1</v>
      </c>
      <c r="V29" s="1986" t="s">
        <v>2300</v>
      </c>
      <c r="W29" s="1990" t="s">
        <v>2375</v>
      </c>
      <c r="X29" s="1991">
        <v>2</v>
      </c>
      <c r="Y29" s="1992" t="s">
        <v>2296</v>
      </c>
      <c r="Z29" s="1993" t="s">
        <v>2250</v>
      </c>
      <c r="AA29" s="1994">
        <v>1</v>
      </c>
      <c r="AB29" s="1992" t="s">
        <v>2298</v>
      </c>
      <c r="AC29" s="1993" t="s">
        <v>2251</v>
      </c>
      <c r="AD29" s="1994">
        <v>1</v>
      </c>
    </row>
    <row r="30" spans="1:30">
      <c r="A30" s="1985" t="s">
        <v>2390</v>
      </c>
      <c r="B30" s="1986" t="s">
        <v>2391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2324</v>
      </c>
      <c r="H30" s="1986" t="s">
        <v>2323</v>
      </c>
      <c r="I30" s="1986">
        <v>1</v>
      </c>
      <c r="J30" s="1989" t="s">
        <v>2290</v>
      </c>
      <c r="K30" s="1990" t="s">
        <v>2276</v>
      </c>
      <c r="L30" s="1986">
        <v>1</v>
      </c>
      <c r="M30" s="1989" t="s">
        <v>2294</v>
      </c>
      <c r="N30" s="1986" t="s">
        <v>2248</v>
      </c>
      <c r="O30" s="1986">
        <v>2</v>
      </c>
      <c r="P30" s="1989" t="s">
        <v>2275</v>
      </c>
      <c r="Q30" s="1990" t="s">
        <v>2277</v>
      </c>
      <c r="R30" s="1986">
        <v>1</v>
      </c>
      <c r="S30" s="1986" t="s">
        <v>2299</v>
      </c>
      <c r="T30" s="1990" t="s">
        <v>2374</v>
      </c>
      <c r="U30" s="1986">
        <v>1</v>
      </c>
      <c r="V30" s="1986" t="s">
        <v>2300</v>
      </c>
      <c r="W30" s="1990" t="s">
        <v>2375</v>
      </c>
      <c r="X30" s="1991">
        <v>2</v>
      </c>
      <c r="Y30" s="1992" t="s">
        <v>2296</v>
      </c>
      <c r="Z30" s="1993" t="s">
        <v>2250</v>
      </c>
      <c r="AA30" s="1994">
        <v>1</v>
      </c>
      <c r="AB30" s="1992" t="s">
        <v>2298</v>
      </c>
      <c r="AC30" s="1993" t="s">
        <v>2251</v>
      </c>
      <c r="AD30" s="1994">
        <v>1</v>
      </c>
    </row>
    <row r="31" spans="1:30">
      <c r="A31" s="1985" t="s">
        <v>2392</v>
      </c>
      <c r="B31" s="1986" t="s">
        <v>2393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2324</v>
      </c>
      <c r="H31" s="1986" t="s">
        <v>2323</v>
      </c>
      <c r="I31" s="1986">
        <v>1</v>
      </c>
      <c r="J31" s="1989" t="s">
        <v>2290</v>
      </c>
      <c r="K31" s="1990" t="s">
        <v>2276</v>
      </c>
      <c r="L31" s="1986">
        <v>1</v>
      </c>
      <c r="M31" s="1989" t="s">
        <v>2348</v>
      </c>
      <c r="N31" s="1986" t="s">
        <v>2347</v>
      </c>
      <c r="O31" s="1986">
        <v>3</v>
      </c>
      <c r="P31" s="1989" t="s">
        <v>2275</v>
      </c>
      <c r="Q31" s="1990" t="s">
        <v>2277</v>
      </c>
      <c r="R31" s="1986">
        <v>1</v>
      </c>
      <c r="S31" s="1986" t="s">
        <v>2299</v>
      </c>
      <c r="T31" s="1990" t="s">
        <v>2374</v>
      </c>
      <c r="U31" s="1986">
        <v>1</v>
      </c>
      <c r="V31" s="1986" t="s">
        <v>2300</v>
      </c>
      <c r="W31" s="1990" t="s">
        <v>2375</v>
      </c>
      <c r="X31" s="1991">
        <v>3</v>
      </c>
      <c r="Y31" s="1992" t="s">
        <v>2296</v>
      </c>
      <c r="Z31" s="1993" t="s">
        <v>2250</v>
      </c>
      <c r="AA31" s="1994">
        <v>1</v>
      </c>
      <c r="AB31" s="1992" t="s">
        <v>2298</v>
      </c>
      <c r="AC31" s="1993" t="s">
        <v>2251</v>
      </c>
      <c r="AD31" s="1994">
        <v>1</v>
      </c>
    </row>
    <row r="32" spans="1:30">
      <c r="A32" s="1985" t="s">
        <v>2394</v>
      </c>
      <c r="B32" s="1986" t="s">
        <v>2395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2324</v>
      </c>
      <c r="H32" s="1986" t="s">
        <v>2323</v>
      </c>
      <c r="I32" s="1986">
        <v>1</v>
      </c>
      <c r="J32" s="1989" t="s">
        <v>2290</v>
      </c>
      <c r="K32" s="1990" t="s">
        <v>2276</v>
      </c>
      <c r="L32" s="1986">
        <v>1</v>
      </c>
      <c r="M32" s="1989" t="s">
        <v>2294</v>
      </c>
      <c r="N32" s="1986" t="s">
        <v>2248</v>
      </c>
      <c r="O32" s="1986">
        <v>3</v>
      </c>
      <c r="P32" s="1989" t="s">
        <v>2275</v>
      </c>
      <c r="Q32" s="1990" t="s">
        <v>2277</v>
      </c>
      <c r="R32" s="1986">
        <v>1</v>
      </c>
      <c r="S32" s="1986" t="s">
        <v>2299</v>
      </c>
      <c r="T32" s="1990" t="s">
        <v>2374</v>
      </c>
      <c r="U32" s="1986">
        <v>1</v>
      </c>
      <c r="V32" s="1986" t="s">
        <v>2300</v>
      </c>
      <c r="W32" s="1990" t="s">
        <v>2375</v>
      </c>
      <c r="X32" s="1991">
        <v>3</v>
      </c>
      <c r="Y32" s="1992" t="s">
        <v>2296</v>
      </c>
      <c r="Z32" s="1993" t="s">
        <v>2250</v>
      </c>
      <c r="AA32" s="1994">
        <v>1</v>
      </c>
      <c r="AB32" s="1992" t="s">
        <v>2298</v>
      </c>
      <c r="AC32" s="1993" t="s">
        <v>2251</v>
      </c>
      <c r="AD32" s="1994">
        <v>1</v>
      </c>
    </row>
    <row r="33" spans="1:30">
      <c r="A33" s="1999" t="s">
        <v>2396</v>
      </c>
      <c r="B33" s="1976" t="s">
        <v>2397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2327</v>
      </c>
      <c r="H33" s="1976" t="s">
        <v>2292</v>
      </c>
      <c r="I33" s="1976">
        <v>1</v>
      </c>
      <c r="J33" s="1979" t="s">
        <v>2290</v>
      </c>
      <c r="K33" s="1980" t="s">
        <v>2276</v>
      </c>
      <c r="L33" s="1976">
        <v>1</v>
      </c>
      <c r="M33" s="1979" t="s">
        <v>2348</v>
      </c>
      <c r="N33" s="1976" t="s">
        <v>2347</v>
      </c>
      <c r="O33" s="1976">
        <v>1</v>
      </c>
      <c r="P33" s="1979" t="s">
        <v>2275</v>
      </c>
      <c r="Q33" s="1980" t="s">
        <v>2277</v>
      </c>
      <c r="R33" s="1976">
        <v>1</v>
      </c>
      <c r="S33" s="1976" t="s">
        <v>2299</v>
      </c>
      <c r="T33" s="1980" t="s">
        <v>2374</v>
      </c>
      <c r="U33" s="1976">
        <v>1</v>
      </c>
      <c r="V33" s="1976" t="s">
        <v>2300</v>
      </c>
      <c r="W33" s="1980" t="s">
        <v>2375</v>
      </c>
      <c r="X33" s="1981">
        <v>1</v>
      </c>
      <c r="Y33" s="1982" t="s">
        <v>2296</v>
      </c>
      <c r="Z33" s="1996" t="s">
        <v>2250</v>
      </c>
      <c r="AA33" s="1997">
        <v>1</v>
      </c>
      <c r="AB33" s="1998" t="s">
        <v>2298</v>
      </c>
      <c r="AC33" s="1996" t="s">
        <v>2251</v>
      </c>
      <c r="AD33" s="1997">
        <v>1</v>
      </c>
    </row>
    <row r="34" spans="1:30">
      <c r="A34" s="2000" t="s">
        <v>2398</v>
      </c>
      <c r="B34" s="2001" t="s">
        <v>2399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2327</v>
      </c>
      <c r="H34" s="2001" t="s">
        <v>2292</v>
      </c>
      <c r="I34" s="2001">
        <v>1</v>
      </c>
      <c r="J34" s="2004" t="s">
        <v>2290</v>
      </c>
      <c r="K34" s="2005" t="s">
        <v>2276</v>
      </c>
      <c r="L34" s="2001">
        <v>1</v>
      </c>
      <c r="M34" s="2004" t="s">
        <v>2294</v>
      </c>
      <c r="N34" s="2001" t="s">
        <v>2248</v>
      </c>
      <c r="O34" s="2001">
        <v>1</v>
      </c>
      <c r="P34" s="2004" t="s">
        <v>2275</v>
      </c>
      <c r="Q34" s="2005" t="s">
        <v>2277</v>
      </c>
      <c r="R34" s="2001">
        <v>1</v>
      </c>
      <c r="S34" s="2001" t="s">
        <v>2299</v>
      </c>
      <c r="T34" s="2005" t="s">
        <v>2374</v>
      </c>
      <c r="U34" s="2001">
        <v>1</v>
      </c>
      <c r="V34" s="2001" t="s">
        <v>2300</v>
      </c>
      <c r="W34" s="2005" t="s">
        <v>2375</v>
      </c>
      <c r="X34" s="2006">
        <v>1</v>
      </c>
      <c r="Y34" s="2007" t="s">
        <v>2296</v>
      </c>
      <c r="Z34" s="2008" t="s">
        <v>2250</v>
      </c>
      <c r="AA34" s="2009">
        <v>1</v>
      </c>
      <c r="AB34" s="2007" t="s">
        <v>2298</v>
      </c>
      <c r="AC34" s="2008" t="s">
        <v>2251</v>
      </c>
      <c r="AD34" s="2009">
        <v>1</v>
      </c>
    </row>
    <row r="35" spans="1:30">
      <c r="A35" s="2010" t="s">
        <v>2400</v>
      </c>
      <c r="B35" s="1986" t="s">
        <v>2401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2327</v>
      </c>
      <c r="H35" s="1986" t="s">
        <v>2292</v>
      </c>
      <c r="I35" s="1986">
        <v>1</v>
      </c>
      <c r="J35" s="1989" t="s">
        <v>2290</v>
      </c>
      <c r="K35" s="1990" t="s">
        <v>2276</v>
      </c>
      <c r="L35" s="1986">
        <v>1</v>
      </c>
      <c r="M35" s="1989" t="s">
        <v>2348</v>
      </c>
      <c r="N35" s="1986" t="s">
        <v>2347</v>
      </c>
      <c r="O35" s="1986">
        <v>2</v>
      </c>
      <c r="P35" s="1989" t="s">
        <v>2275</v>
      </c>
      <c r="Q35" s="1990" t="s">
        <v>2277</v>
      </c>
      <c r="R35" s="1986">
        <v>1</v>
      </c>
      <c r="S35" s="1986" t="s">
        <v>2299</v>
      </c>
      <c r="T35" s="1990" t="s">
        <v>2374</v>
      </c>
      <c r="U35" s="1986">
        <v>1</v>
      </c>
      <c r="V35" s="1986" t="s">
        <v>2300</v>
      </c>
      <c r="W35" s="1990" t="s">
        <v>2375</v>
      </c>
      <c r="X35" s="1991">
        <v>2</v>
      </c>
      <c r="Y35" s="1992" t="s">
        <v>2296</v>
      </c>
      <c r="Z35" s="1993" t="s">
        <v>2250</v>
      </c>
      <c r="AA35" s="1994">
        <v>1</v>
      </c>
      <c r="AB35" s="1992" t="s">
        <v>2298</v>
      </c>
      <c r="AC35" s="1993" t="s">
        <v>2251</v>
      </c>
      <c r="AD35" s="1994">
        <v>1</v>
      </c>
    </row>
    <row r="36" spans="1:30">
      <c r="A36" s="2000" t="s">
        <v>2402</v>
      </c>
      <c r="B36" s="2001" t="s">
        <v>2403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2327</v>
      </c>
      <c r="H36" s="2001" t="s">
        <v>2292</v>
      </c>
      <c r="I36" s="2001">
        <v>1</v>
      </c>
      <c r="J36" s="2004" t="s">
        <v>2290</v>
      </c>
      <c r="K36" s="2005" t="s">
        <v>2276</v>
      </c>
      <c r="L36" s="2001">
        <v>1</v>
      </c>
      <c r="M36" s="2004" t="s">
        <v>2294</v>
      </c>
      <c r="N36" s="2001" t="s">
        <v>2248</v>
      </c>
      <c r="O36" s="2001">
        <v>2</v>
      </c>
      <c r="P36" s="2004" t="s">
        <v>2275</v>
      </c>
      <c r="Q36" s="2005" t="s">
        <v>2277</v>
      </c>
      <c r="R36" s="2001">
        <v>1</v>
      </c>
      <c r="S36" s="2001" t="s">
        <v>2299</v>
      </c>
      <c r="T36" s="2005" t="s">
        <v>2374</v>
      </c>
      <c r="U36" s="2001">
        <v>1</v>
      </c>
      <c r="V36" s="2001" t="s">
        <v>2300</v>
      </c>
      <c r="W36" s="2005" t="s">
        <v>2375</v>
      </c>
      <c r="X36" s="2006">
        <v>2</v>
      </c>
      <c r="Y36" s="2007" t="s">
        <v>2296</v>
      </c>
      <c r="Z36" s="2008" t="s">
        <v>2250</v>
      </c>
      <c r="AA36" s="2009">
        <v>1</v>
      </c>
      <c r="AB36" s="2007" t="s">
        <v>2298</v>
      </c>
      <c r="AC36" s="2008" t="s">
        <v>2251</v>
      </c>
      <c r="AD36" s="2009">
        <v>1</v>
      </c>
    </row>
    <row r="37" spans="1:30">
      <c r="A37" s="2010" t="s">
        <v>2404</v>
      </c>
      <c r="B37" s="1986" t="s">
        <v>2405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2327</v>
      </c>
      <c r="H37" s="1986" t="s">
        <v>2292</v>
      </c>
      <c r="I37" s="1986">
        <v>1</v>
      </c>
      <c r="J37" s="1989" t="s">
        <v>2290</v>
      </c>
      <c r="K37" s="1990" t="s">
        <v>2276</v>
      </c>
      <c r="L37" s="1986">
        <v>1</v>
      </c>
      <c r="M37" s="1989" t="s">
        <v>2348</v>
      </c>
      <c r="N37" s="1986" t="s">
        <v>2347</v>
      </c>
      <c r="O37" s="1986">
        <v>3</v>
      </c>
      <c r="P37" s="1989" t="s">
        <v>2275</v>
      </c>
      <c r="Q37" s="1990" t="s">
        <v>2277</v>
      </c>
      <c r="R37" s="1986">
        <v>1</v>
      </c>
      <c r="S37" s="1986" t="s">
        <v>2299</v>
      </c>
      <c r="T37" s="1990" t="s">
        <v>2374</v>
      </c>
      <c r="U37" s="1986">
        <v>1</v>
      </c>
      <c r="V37" s="1986" t="s">
        <v>2300</v>
      </c>
      <c r="W37" s="1990" t="s">
        <v>2375</v>
      </c>
      <c r="X37" s="1991">
        <v>3</v>
      </c>
      <c r="Y37" s="1992" t="s">
        <v>2296</v>
      </c>
      <c r="Z37" s="1993" t="s">
        <v>2250</v>
      </c>
      <c r="AA37" s="1994">
        <v>1</v>
      </c>
      <c r="AB37" s="1992" t="s">
        <v>2298</v>
      </c>
      <c r="AC37" s="1993" t="s">
        <v>2251</v>
      </c>
      <c r="AD37" s="1994">
        <v>1</v>
      </c>
    </row>
    <row r="38" spans="1:30">
      <c r="A38" s="2000" t="s">
        <v>2406</v>
      </c>
      <c r="B38" s="2001" t="s">
        <v>2407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2327</v>
      </c>
      <c r="H38" s="2001" t="s">
        <v>2292</v>
      </c>
      <c r="I38" s="2001">
        <v>1</v>
      </c>
      <c r="J38" s="2004" t="s">
        <v>2290</v>
      </c>
      <c r="K38" s="2005" t="s">
        <v>2276</v>
      </c>
      <c r="L38" s="2001">
        <v>1</v>
      </c>
      <c r="M38" s="2004" t="s">
        <v>2294</v>
      </c>
      <c r="N38" s="2001" t="s">
        <v>2248</v>
      </c>
      <c r="O38" s="2001">
        <v>3</v>
      </c>
      <c r="P38" s="2004" t="s">
        <v>2275</v>
      </c>
      <c r="Q38" s="2005" t="s">
        <v>2277</v>
      </c>
      <c r="R38" s="2001">
        <v>1</v>
      </c>
      <c r="S38" s="2001" t="s">
        <v>2299</v>
      </c>
      <c r="T38" s="2005" t="s">
        <v>2374</v>
      </c>
      <c r="U38" s="2001">
        <v>1</v>
      </c>
      <c r="V38" s="2001" t="s">
        <v>2300</v>
      </c>
      <c r="W38" s="2005" t="s">
        <v>2375</v>
      </c>
      <c r="X38" s="2006">
        <v>3</v>
      </c>
      <c r="Y38" s="2007" t="s">
        <v>2296</v>
      </c>
      <c r="Z38" s="2008" t="s">
        <v>2250</v>
      </c>
      <c r="AA38" s="2009">
        <v>1</v>
      </c>
      <c r="AB38" s="2007" t="s">
        <v>2298</v>
      </c>
      <c r="AC38" s="2008" t="s">
        <v>2251</v>
      </c>
      <c r="AD38" s="2009">
        <v>1</v>
      </c>
    </row>
    <row r="39" spans="1:30">
      <c r="A39" s="1999" t="s">
        <v>2408</v>
      </c>
      <c r="B39" s="1976" t="s">
        <v>2409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2330</v>
      </c>
      <c r="H39" s="1976" t="s">
        <v>2247</v>
      </c>
      <c r="I39" s="1976">
        <v>1</v>
      </c>
      <c r="J39" s="1979" t="s">
        <v>2290</v>
      </c>
      <c r="K39" s="1980" t="s">
        <v>2276</v>
      </c>
      <c r="L39" s="1976">
        <v>1</v>
      </c>
      <c r="M39" s="1979" t="s">
        <v>2348</v>
      </c>
      <c r="N39" s="1976" t="s">
        <v>2347</v>
      </c>
      <c r="O39" s="1976">
        <v>1</v>
      </c>
      <c r="P39" s="1979" t="s">
        <v>2275</v>
      </c>
      <c r="Q39" s="1980" t="s">
        <v>2277</v>
      </c>
      <c r="R39" s="1976">
        <v>1</v>
      </c>
      <c r="S39" s="1976" t="s">
        <v>2299</v>
      </c>
      <c r="T39" s="1980" t="s">
        <v>2374</v>
      </c>
      <c r="U39" s="1976">
        <v>1</v>
      </c>
      <c r="V39" s="1976" t="s">
        <v>2300</v>
      </c>
      <c r="W39" s="1980" t="s">
        <v>2375</v>
      </c>
      <c r="X39" s="1981">
        <v>1</v>
      </c>
      <c r="Y39" s="1982" t="s">
        <v>2296</v>
      </c>
      <c r="Z39" s="1993" t="s">
        <v>2250</v>
      </c>
      <c r="AA39" s="1984">
        <v>1</v>
      </c>
      <c r="AB39" s="1982" t="s">
        <v>2298</v>
      </c>
      <c r="AC39" s="1993" t="s">
        <v>2251</v>
      </c>
      <c r="AD39" s="1984">
        <v>1</v>
      </c>
    </row>
    <row r="40" spans="1:30">
      <c r="A40" s="2010" t="s">
        <v>2410</v>
      </c>
      <c r="B40" s="1986" t="s">
        <v>2411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2330</v>
      </c>
      <c r="H40" s="1986" t="s">
        <v>2247</v>
      </c>
      <c r="I40" s="1986">
        <v>1</v>
      </c>
      <c r="J40" s="1989" t="s">
        <v>2290</v>
      </c>
      <c r="K40" s="1990" t="s">
        <v>2276</v>
      </c>
      <c r="L40" s="1986">
        <v>1</v>
      </c>
      <c r="M40" s="1989" t="s">
        <v>2294</v>
      </c>
      <c r="N40" s="1986" t="s">
        <v>2248</v>
      </c>
      <c r="O40" s="1986">
        <v>1</v>
      </c>
      <c r="P40" s="1989" t="s">
        <v>2275</v>
      </c>
      <c r="Q40" s="1990" t="s">
        <v>2277</v>
      </c>
      <c r="R40" s="1986">
        <v>1</v>
      </c>
      <c r="S40" s="1986" t="s">
        <v>2299</v>
      </c>
      <c r="T40" s="1990" t="s">
        <v>2374</v>
      </c>
      <c r="U40" s="1986">
        <v>1</v>
      </c>
      <c r="V40" s="1986" t="s">
        <v>2300</v>
      </c>
      <c r="W40" s="1990" t="s">
        <v>2375</v>
      </c>
      <c r="X40" s="1991">
        <v>1</v>
      </c>
      <c r="Y40" s="1992" t="s">
        <v>2296</v>
      </c>
      <c r="Z40" s="1993" t="s">
        <v>2250</v>
      </c>
      <c r="AA40" s="1994">
        <v>1</v>
      </c>
      <c r="AB40" s="1992" t="s">
        <v>2298</v>
      </c>
      <c r="AC40" s="1993" t="s">
        <v>2251</v>
      </c>
      <c r="AD40" s="1994">
        <v>1</v>
      </c>
    </row>
    <row r="41" spans="1:30">
      <c r="A41" s="2010" t="s">
        <v>2278</v>
      </c>
      <c r="B41" s="1986" t="s">
        <v>2412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2330</v>
      </c>
      <c r="H41" s="1986" t="s">
        <v>2247</v>
      </c>
      <c r="I41" s="1986">
        <v>1</v>
      </c>
      <c r="J41" s="1989" t="s">
        <v>2290</v>
      </c>
      <c r="K41" s="1990" t="s">
        <v>2276</v>
      </c>
      <c r="L41" s="1986">
        <v>1</v>
      </c>
      <c r="M41" s="1989" t="s">
        <v>2348</v>
      </c>
      <c r="N41" s="1986" t="s">
        <v>2347</v>
      </c>
      <c r="O41" s="1986">
        <v>2</v>
      </c>
      <c r="P41" s="1989" t="s">
        <v>2275</v>
      </c>
      <c r="Q41" s="1990" t="s">
        <v>2277</v>
      </c>
      <c r="R41" s="1986">
        <v>1</v>
      </c>
      <c r="S41" s="1986" t="s">
        <v>2299</v>
      </c>
      <c r="T41" s="1990" t="s">
        <v>2374</v>
      </c>
      <c r="U41" s="1986">
        <v>1</v>
      </c>
      <c r="V41" s="1986" t="s">
        <v>2300</v>
      </c>
      <c r="W41" s="1990" t="s">
        <v>2375</v>
      </c>
      <c r="X41" s="1991">
        <v>2</v>
      </c>
      <c r="Y41" s="1992" t="s">
        <v>2296</v>
      </c>
      <c r="Z41" s="1993" t="s">
        <v>2250</v>
      </c>
      <c r="AA41" s="1994">
        <v>1</v>
      </c>
      <c r="AB41" s="1992" t="s">
        <v>2298</v>
      </c>
      <c r="AC41" s="1993" t="s">
        <v>2251</v>
      </c>
      <c r="AD41" s="1994">
        <v>1</v>
      </c>
    </row>
    <row r="42" spans="1:30">
      <c r="A42" s="2010" t="s">
        <v>2279</v>
      </c>
      <c r="B42" s="1986" t="s">
        <v>2413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2330</v>
      </c>
      <c r="H42" s="1986" t="s">
        <v>2247</v>
      </c>
      <c r="I42" s="1986">
        <v>1</v>
      </c>
      <c r="J42" s="1989" t="s">
        <v>2290</v>
      </c>
      <c r="K42" s="1990" t="s">
        <v>2276</v>
      </c>
      <c r="L42" s="1986">
        <v>1</v>
      </c>
      <c r="M42" s="1989" t="s">
        <v>2294</v>
      </c>
      <c r="N42" s="1986" t="s">
        <v>2248</v>
      </c>
      <c r="O42" s="1986">
        <v>2</v>
      </c>
      <c r="P42" s="1989" t="s">
        <v>2275</v>
      </c>
      <c r="Q42" s="1990" t="s">
        <v>2277</v>
      </c>
      <c r="R42" s="1986">
        <v>1</v>
      </c>
      <c r="S42" s="1986" t="s">
        <v>2299</v>
      </c>
      <c r="T42" s="1990" t="s">
        <v>2374</v>
      </c>
      <c r="U42" s="1986">
        <v>1</v>
      </c>
      <c r="V42" s="1986" t="s">
        <v>2300</v>
      </c>
      <c r="W42" s="1990" t="s">
        <v>2375</v>
      </c>
      <c r="X42" s="1991">
        <v>2</v>
      </c>
      <c r="Y42" s="1992" t="s">
        <v>2296</v>
      </c>
      <c r="Z42" s="1993" t="s">
        <v>2250</v>
      </c>
      <c r="AA42" s="1994">
        <v>1</v>
      </c>
      <c r="AB42" s="1992" t="s">
        <v>2298</v>
      </c>
      <c r="AC42" s="1993" t="s">
        <v>2251</v>
      </c>
      <c r="AD42" s="1994">
        <v>1</v>
      </c>
    </row>
    <row r="43" spans="1:30">
      <c r="A43" s="2010" t="s">
        <v>2414</v>
      </c>
      <c r="B43" s="1986" t="s">
        <v>2415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2330</v>
      </c>
      <c r="H43" s="1986" t="s">
        <v>2247</v>
      </c>
      <c r="I43" s="1986">
        <v>1</v>
      </c>
      <c r="J43" s="1989" t="s">
        <v>2290</v>
      </c>
      <c r="K43" s="1990" t="s">
        <v>2276</v>
      </c>
      <c r="L43" s="1986">
        <v>1</v>
      </c>
      <c r="M43" s="1989" t="s">
        <v>2348</v>
      </c>
      <c r="N43" s="1986" t="s">
        <v>2347</v>
      </c>
      <c r="O43" s="1986">
        <v>3</v>
      </c>
      <c r="P43" s="1989" t="s">
        <v>2275</v>
      </c>
      <c r="Q43" s="1990" t="s">
        <v>2277</v>
      </c>
      <c r="R43" s="1986">
        <v>1</v>
      </c>
      <c r="S43" s="1986" t="s">
        <v>2299</v>
      </c>
      <c r="T43" s="1990" t="s">
        <v>2374</v>
      </c>
      <c r="U43" s="1986">
        <v>1</v>
      </c>
      <c r="V43" s="1986" t="s">
        <v>2300</v>
      </c>
      <c r="W43" s="1990" t="s">
        <v>2375</v>
      </c>
      <c r="X43" s="1991">
        <v>3</v>
      </c>
      <c r="Y43" s="1992" t="s">
        <v>2296</v>
      </c>
      <c r="Z43" s="1993" t="s">
        <v>2250</v>
      </c>
      <c r="AA43" s="1994">
        <v>1</v>
      </c>
      <c r="AB43" s="1992" t="s">
        <v>2298</v>
      </c>
      <c r="AC43" s="1993" t="s">
        <v>2251</v>
      </c>
      <c r="AD43" s="1994">
        <v>1</v>
      </c>
    </row>
    <row r="44" spans="1:30">
      <c r="A44" s="2010" t="s">
        <v>2416</v>
      </c>
      <c r="B44" s="1986" t="s">
        <v>2417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2330</v>
      </c>
      <c r="H44" s="1986" t="s">
        <v>2247</v>
      </c>
      <c r="I44" s="1986">
        <v>1</v>
      </c>
      <c r="J44" s="1989" t="s">
        <v>2290</v>
      </c>
      <c r="K44" s="1990" t="s">
        <v>2276</v>
      </c>
      <c r="L44" s="1986">
        <v>1</v>
      </c>
      <c r="M44" s="1989" t="s">
        <v>2294</v>
      </c>
      <c r="N44" s="1986" t="s">
        <v>2248</v>
      </c>
      <c r="O44" s="1986">
        <v>3</v>
      </c>
      <c r="P44" s="1989" t="s">
        <v>2275</v>
      </c>
      <c r="Q44" s="1990" t="s">
        <v>2277</v>
      </c>
      <c r="R44" s="1986">
        <v>1</v>
      </c>
      <c r="S44" s="1986" t="s">
        <v>2299</v>
      </c>
      <c r="T44" s="1990" t="s">
        <v>2374</v>
      </c>
      <c r="U44" s="1986">
        <v>1</v>
      </c>
      <c r="V44" s="1986" t="s">
        <v>2300</v>
      </c>
      <c r="W44" s="1990" t="s">
        <v>2375</v>
      </c>
      <c r="X44" s="1991">
        <v>3</v>
      </c>
      <c r="Y44" s="1992" t="s">
        <v>2296</v>
      </c>
      <c r="Z44" s="1993" t="s">
        <v>2250</v>
      </c>
      <c r="AA44" s="1994">
        <v>1</v>
      </c>
      <c r="AB44" s="1992" t="s">
        <v>2298</v>
      </c>
      <c r="AC44" s="1993" t="s">
        <v>2251</v>
      </c>
      <c r="AD44" s="1994">
        <v>1</v>
      </c>
    </row>
    <row r="45" spans="1:30">
      <c r="A45" s="1975" t="s">
        <v>2418</v>
      </c>
      <c r="B45" s="1976" t="s">
        <v>2419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2334</v>
      </c>
      <c r="H45" s="1976" t="s">
        <v>2333</v>
      </c>
      <c r="I45" s="1976">
        <v>1</v>
      </c>
      <c r="J45" s="1979" t="s">
        <v>2290</v>
      </c>
      <c r="K45" s="1980" t="s">
        <v>2276</v>
      </c>
      <c r="L45" s="1976">
        <v>1</v>
      </c>
      <c r="M45" s="1979" t="s">
        <v>2348</v>
      </c>
      <c r="N45" s="1976" t="s">
        <v>2347</v>
      </c>
      <c r="O45" s="1976">
        <v>1</v>
      </c>
      <c r="P45" s="1979" t="s">
        <v>2275</v>
      </c>
      <c r="Q45" s="1980" t="s">
        <v>2277</v>
      </c>
      <c r="R45" s="1976">
        <v>1</v>
      </c>
      <c r="S45" s="1976" t="s">
        <v>2299</v>
      </c>
      <c r="T45" s="1980" t="s">
        <v>2374</v>
      </c>
      <c r="U45" s="1976">
        <v>1</v>
      </c>
      <c r="V45" s="1976" t="s">
        <v>2300</v>
      </c>
      <c r="W45" s="1980" t="s">
        <v>2375</v>
      </c>
      <c r="X45" s="1981">
        <v>1</v>
      </c>
      <c r="Y45" s="1982" t="s">
        <v>2296</v>
      </c>
      <c r="Z45" s="1993" t="s">
        <v>2250</v>
      </c>
      <c r="AA45" s="1984">
        <v>1</v>
      </c>
      <c r="AB45" s="1982" t="s">
        <v>2298</v>
      </c>
      <c r="AC45" s="1993" t="s">
        <v>2251</v>
      </c>
      <c r="AD45" s="1984">
        <v>1</v>
      </c>
    </row>
    <row r="46" spans="1:30">
      <c r="A46" s="1985" t="s">
        <v>2420</v>
      </c>
      <c r="B46" s="1986" t="s">
        <v>2421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2334</v>
      </c>
      <c r="H46" s="1986" t="s">
        <v>2333</v>
      </c>
      <c r="I46" s="1986">
        <v>1</v>
      </c>
      <c r="J46" s="1989" t="s">
        <v>2290</v>
      </c>
      <c r="K46" s="1990" t="s">
        <v>2276</v>
      </c>
      <c r="L46" s="1986">
        <v>1</v>
      </c>
      <c r="M46" s="1989" t="s">
        <v>2294</v>
      </c>
      <c r="N46" s="1986" t="s">
        <v>2248</v>
      </c>
      <c r="O46" s="1986">
        <v>1</v>
      </c>
      <c r="P46" s="1989" t="s">
        <v>2275</v>
      </c>
      <c r="Q46" s="1990" t="s">
        <v>2277</v>
      </c>
      <c r="R46" s="1986">
        <v>1</v>
      </c>
      <c r="S46" s="1986" t="s">
        <v>2299</v>
      </c>
      <c r="T46" s="1990" t="s">
        <v>2374</v>
      </c>
      <c r="U46" s="1986">
        <v>1</v>
      </c>
      <c r="V46" s="1986" t="s">
        <v>2300</v>
      </c>
      <c r="W46" s="1990" t="s">
        <v>2375</v>
      </c>
      <c r="X46" s="1991">
        <v>1</v>
      </c>
      <c r="Y46" s="1992" t="s">
        <v>2296</v>
      </c>
      <c r="Z46" s="1993" t="s">
        <v>2250</v>
      </c>
      <c r="AA46" s="1994">
        <v>1</v>
      </c>
      <c r="AB46" s="1992" t="s">
        <v>2298</v>
      </c>
      <c r="AC46" s="1993" t="s">
        <v>2251</v>
      </c>
      <c r="AD46" s="1994">
        <v>1</v>
      </c>
    </row>
    <row r="47" spans="1:30">
      <c r="A47" s="1985" t="s">
        <v>2422</v>
      </c>
      <c r="B47" s="1986" t="s">
        <v>2423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2334</v>
      </c>
      <c r="H47" s="1986" t="s">
        <v>2333</v>
      </c>
      <c r="I47" s="1986">
        <v>1</v>
      </c>
      <c r="J47" s="1989" t="s">
        <v>2290</v>
      </c>
      <c r="K47" s="1990" t="s">
        <v>2276</v>
      </c>
      <c r="L47" s="1986">
        <v>1</v>
      </c>
      <c r="M47" s="1989" t="s">
        <v>2348</v>
      </c>
      <c r="N47" s="1986" t="s">
        <v>2347</v>
      </c>
      <c r="O47" s="1986">
        <v>2</v>
      </c>
      <c r="P47" s="1989" t="s">
        <v>2275</v>
      </c>
      <c r="Q47" s="1990" t="s">
        <v>2277</v>
      </c>
      <c r="R47" s="1986">
        <v>1</v>
      </c>
      <c r="S47" s="1986" t="s">
        <v>2299</v>
      </c>
      <c r="T47" s="1990" t="s">
        <v>2374</v>
      </c>
      <c r="U47" s="1986">
        <v>1</v>
      </c>
      <c r="V47" s="1986" t="s">
        <v>2300</v>
      </c>
      <c r="W47" s="1990" t="s">
        <v>2375</v>
      </c>
      <c r="X47" s="1991">
        <v>2</v>
      </c>
      <c r="Y47" s="1992" t="s">
        <v>2296</v>
      </c>
      <c r="Z47" s="1993" t="s">
        <v>2250</v>
      </c>
      <c r="AA47" s="1994">
        <v>1</v>
      </c>
      <c r="AB47" s="1992" t="s">
        <v>2298</v>
      </c>
      <c r="AC47" s="1993" t="s">
        <v>2251</v>
      </c>
      <c r="AD47" s="1994">
        <v>1</v>
      </c>
    </row>
    <row r="48" spans="1:30">
      <c r="A48" s="1985" t="s">
        <v>2424</v>
      </c>
      <c r="B48" s="1986" t="s">
        <v>2425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2334</v>
      </c>
      <c r="H48" s="1986" t="s">
        <v>2333</v>
      </c>
      <c r="I48" s="1986">
        <v>1</v>
      </c>
      <c r="J48" s="1989" t="s">
        <v>2290</v>
      </c>
      <c r="K48" s="1990" t="s">
        <v>2276</v>
      </c>
      <c r="L48" s="1986">
        <v>1</v>
      </c>
      <c r="M48" s="1989" t="s">
        <v>2294</v>
      </c>
      <c r="N48" s="1986" t="s">
        <v>2248</v>
      </c>
      <c r="O48" s="1986">
        <v>2</v>
      </c>
      <c r="P48" s="1989" t="s">
        <v>2275</v>
      </c>
      <c r="Q48" s="1990" t="s">
        <v>2277</v>
      </c>
      <c r="R48" s="1986">
        <v>1</v>
      </c>
      <c r="S48" s="1986" t="s">
        <v>2299</v>
      </c>
      <c r="T48" s="1990" t="s">
        <v>2374</v>
      </c>
      <c r="U48" s="1986">
        <v>1</v>
      </c>
      <c r="V48" s="1986" t="s">
        <v>2300</v>
      </c>
      <c r="W48" s="1990" t="s">
        <v>2375</v>
      </c>
      <c r="X48" s="1991">
        <v>2</v>
      </c>
      <c r="Y48" s="1992" t="s">
        <v>2296</v>
      </c>
      <c r="Z48" s="1993" t="s">
        <v>2250</v>
      </c>
      <c r="AA48" s="1994">
        <v>1</v>
      </c>
      <c r="AB48" s="1992" t="s">
        <v>2298</v>
      </c>
      <c r="AC48" s="1993" t="s">
        <v>2251</v>
      </c>
      <c r="AD48" s="1994">
        <v>1</v>
      </c>
    </row>
    <row r="49" spans="1:30">
      <c r="A49" s="1985" t="s">
        <v>2426</v>
      </c>
      <c r="B49" s="1986" t="s">
        <v>2427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2334</v>
      </c>
      <c r="H49" s="1986" t="s">
        <v>2333</v>
      </c>
      <c r="I49" s="1986">
        <v>1</v>
      </c>
      <c r="J49" s="1989" t="s">
        <v>2290</v>
      </c>
      <c r="K49" s="1990" t="s">
        <v>2276</v>
      </c>
      <c r="L49" s="1986">
        <v>1</v>
      </c>
      <c r="M49" s="1989" t="s">
        <v>2348</v>
      </c>
      <c r="N49" s="1986" t="s">
        <v>2347</v>
      </c>
      <c r="O49" s="1986">
        <v>3</v>
      </c>
      <c r="P49" s="1989" t="s">
        <v>2275</v>
      </c>
      <c r="Q49" s="1990" t="s">
        <v>2277</v>
      </c>
      <c r="R49" s="1986">
        <v>1</v>
      </c>
      <c r="S49" s="1986" t="s">
        <v>2299</v>
      </c>
      <c r="T49" s="1990" t="s">
        <v>2374</v>
      </c>
      <c r="U49" s="1986">
        <v>1</v>
      </c>
      <c r="V49" s="1986" t="s">
        <v>2300</v>
      </c>
      <c r="W49" s="1990" t="s">
        <v>2375</v>
      </c>
      <c r="X49" s="1991">
        <v>3</v>
      </c>
      <c r="Y49" s="1992" t="s">
        <v>2296</v>
      </c>
      <c r="Z49" s="1993" t="s">
        <v>2250</v>
      </c>
      <c r="AA49" s="1994">
        <v>1</v>
      </c>
      <c r="AB49" s="1992" t="s">
        <v>2298</v>
      </c>
      <c r="AC49" s="1993" t="s">
        <v>2251</v>
      </c>
      <c r="AD49" s="1994">
        <v>1</v>
      </c>
    </row>
    <row r="50" spans="1:30">
      <c r="A50" s="1985" t="s">
        <v>2428</v>
      </c>
      <c r="B50" s="1986" t="s">
        <v>2429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2334</v>
      </c>
      <c r="H50" s="1986" t="s">
        <v>2333</v>
      </c>
      <c r="I50" s="1986">
        <v>1</v>
      </c>
      <c r="J50" s="1989" t="s">
        <v>2290</v>
      </c>
      <c r="K50" s="1990" t="s">
        <v>2276</v>
      </c>
      <c r="L50" s="1986">
        <v>1</v>
      </c>
      <c r="M50" s="1989" t="s">
        <v>2294</v>
      </c>
      <c r="N50" s="1986" t="s">
        <v>2248</v>
      </c>
      <c r="O50" s="1986">
        <v>3</v>
      </c>
      <c r="P50" s="1989" t="s">
        <v>2275</v>
      </c>
      <c r="Q50" s="1990" t="s">
        <v>2277</v>
      </c>
      <c r="R50" s="1986">
        <v>1</v>
      </c>
      <c r="S50" s="1986" t="s">
        <v>2299</v>
      </c>
      <c r="T50" s="1990" t="s">
        <v>2374</v>
      </c>
      <c r="U50" s="1986">
        <v>1</v>
      </c>
      <c r="V50" s="1986" t="s">
        <v>2300</v>
      </c>
      <c r="W50" s="1990" t="s">
        <v>2375</v>
      </c>
      <c r="X50" s="1991">
        <v>3</v>
      </c>
      <c r="Y50" s="1992" t="s">
        <v>2296</v>
      </c>
      <c r="Z50" s="1993" t="s">
        <v>2250</v>
      </c>
      <c r="AA50" s="1994">
        <v>1</v>
      </c>
      <c r="AB50" s="1992" t="s">
        <v>2298</v>
      </c>
      <c r="AC50" s="1993" t="s">
        <v>2251</v>
      </c>
      <c r="AD50" s="1994">
        <v>1</v>
      </c>
    </row>
    <row r="51" spans="1:30">
      <c r="A51" s="1975" t="s">
        <v>2430</v>
      </c>
      <c r="B51" s="1976" t="s">
        <v>2431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2338</v>
      </c>
      <c r="H51" s="1976" t="s">
        <v>2337</v>
      </c>
      <c r="I51" s="1976">
        <v>1</v>
      </c>
      <c r="J51" s="1979" t="s">
        <v>2290</v>
      </c>
      <c r="K51" s="1980" t="s">
        <v>2276</v>
      </c>
      <c r="L51" s="1976">
        <v>1</v>
      </c>
      <c r="M51" s="1979" t="s">
        <v>2348</v>
      </c>
      <c r="N51" s="1976" t="s">
        <v>2347</v>
      </c>
      <c r="O51" s="1976">
        <v>1</v>
      </c>
      <c r="P51" s="1979" t="s">
        <v>2275</v>
      </c>
      <c r="Q51" s="1980" t="s">
        <v>2277</v>
      </c>
      <c r="R51" s="1976">
        <v>1</v>
      </c>
      <c r="S51" s="1976" t="s">
        <v>2299</v>
      </c>
      <c r="T51" s="1980" t="s">
        <v>2374</v>
      </c>
      <c r="U51" s="1976">
        <v>1</v>
      </c>
      <c r="V51" s="1976" t="s">
        <v>2300</v>
      </c>
      <c r="W51" s="1980" t="s">
        <v>2375</v>
      </c>
      <c r="X51" s="1981">
        <v>1</v>
      </c>
      <c r="Y51" s="1982" t="s">
        <v>2296</v>
      </c>
      <c r="Z51" s="1993" t="s">
        <v>2250</v>
      </c>
      <c r="AA51" s="1984">
        <v>1</v>
      </c>
      <c r="AB51" s="1982" t="s">
        <v>2298</v>
      </c>
      <c r="AC51" s="1993" t="s">
        <v>2251</v>
      </c>
      <c r="AD51" s="1984">
        <v>1</v>
      </c>
    </row>
    <row r="52" spans="1:30">
      <c r="A52" s="1985" t="s">
        <v>2432</v>
      </c>
      <c r="B52" s="1986" t="s">
        <v>2433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2338</v>
      </c>
      <c r="H52" s="1986" t="s">
        <v>2337</v>
      </c>
      <c r="I52" s="1986">
        <v>1</v>
      </c>
      <c r="J52" s="1989" t="s">
        <v>2290</v>
      </c>
      <c r="K52" s="1990" t="s">
        <v>2276</v>
      </c>
      <c r="L52" s="1986">
        <v>1</v>
      </c>
      <c r="M52" s="1989" t="s">
        <v>2294</v>
      </c>
      <c r="N52" s="1986" t="s">
        <v>2248</v>
      </c>
      <c r="O52" s="1986">
        <v>1</v>
      </c>
      <c r="P52" s="1989" t="s">
        <v>2275</v>
      </c>
      <c r="Q52" s="1990" t="s">
        <v>2277</v>
      </c>
      <c r="R52" s="1986">
        <v>1</v>
      </c>
      <c r="S52" s="1986" t="s">
        <v>2299</v>
      </c>
      <c r="T52" s="1990" t="s">
        <v>2374</v>
      </c>
      <c r="U52" s="1986">
        <v>1</v>
      </c>
      <c r="V52" s="1986" t="s">
        <v>2300</v>
      </c>
      <c r="W52" s="1990" t="s">
        <v>2375</v>
      </c>
      <c r="X52" s="1991">
        <v>1</v>
      </c>
      <c r="Y52" s="1992" t="s">
        <v>2296</v>
      </c>
      <c r="Z52" s="1993" t="s">
        <v>2250</v>
      </c>
      <c r="AA52" s="1994">
        <v>1</v>
      </c>
      <c r="AB52" s="1992" t="s">
        <v>2298</v>
      </c>
      <c r="AC52" s="1993" t="s">
        <v>2251</v>
      </c>
      <c r="AD52" s="1994">
        <v>1</v>
      </c>
    </row>
    <row r="53" spans="1:30">
      <c r="A53" s="1985" t="s">
        <v>2434</v>
      </c>
      <c r="B53" s="1986" t="s">
        <v>2435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2338</v>
      </c>
      <c r="H53" s="1986" t="s">
        <v>2337</v>
      </c>
      <c r="I53" s="1986">
        <v>1</v>
      </c>
      <c r="J53" s="1989" t="s">
        <v>2290</v>
      </c>
      <c r="K53" s="1990" t="s">
        <v>2276</v>
      </c>
      <c r="L53" s="1986">
        <v>1</v>
      </c>
      <c r="M53" s="1989" t="s">
        <v>2348</v>
      </c>
      <c r="N53" s="1986" t="s">
        <v>2347</v>
      </c>
      <c r="O53" s="1986">
        <v>2</v>
      </c>
      <c r="P53" s="1989" t="s">
        <v>2275</v>
      </c>
      <c r="Q53" s="1990" t="s">
        <v>2277</v>
      </c>
      <c r="R53" s="1986">
        <v>1</v>
      </c>
      <c r="S53" s="1986" t="s">
        <v>2299</v>
      </c>
      <c r="T53" s="1990" t="s">
        <v>2374</v>
      </c>
      <c r="U53" s="1986">
        <v>1</v>
      </c>
      <c r="V53" s="1986" t="s">
        <v>2300</v>
      </c>
      <c r="W53" s="1990" t="s">
        <v>2375</v>
      </c>
      <c r="X53" s="1991">
        <v>2</v>
      </c>
      <c r="Y53" s="1992" t="s">
        <v>2296</v>
      </c>
      <c r="Z53" s="1993" t="s">
        <v>2250</v>
      </c>
      <c r="AA53" s="1994">
        <v>1</v>
      </c>
      <c r="AB53" s="1992" t="s">
        <v>2298</v>
      </c>
      <c r="AC53" s="1993" t="s">
        <v>2251</v>
      </c>
      <c r="AD53" s="1994">
        <v>1</v>
      </c>
    </row>
    <row r="54" spans="1:30">
      <c r="A54" s="1985" t="s">
        <v>2436</v>
      </c>
      <c r="B54" s="1986" t="s">
        <v>2437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2338</v>
      </c>
      <c r="H54" s="1986" t="s">
        <v>2337</v>
      </c>
      <c r="I54" s="1986">
        <v>1</v>
      </c>
      <c r="J54" s="1989" t="s">
        <v>2290</v>
      </c>
      <c r="K54" s="1990" t="s">
        <v>2276</v>
      </c>
      <c r="L54" s="1986">
        <v>1</v>
      </c>
      <c r="M54" s="1989" t="s">
        <v>2294</v>
      </c>
      <c r="N54" s="1986" t="s">
        <v>2248</v>
      </c>
      <c r="O54" s="1986">
        <v>2</v>
      </c>
      <c r="P54" s="1989" t="s">
        <v>2275</v>
      </c>
      <c r="Q54" s="1990" t="s">
        <v>2277</v>
      </c>
      <c r="R54" s="1986">
        <v>1</v>
      </c>
      <c r="S54" s="1986" t="s">
        <v>2299</v>
      </c>
      <c r="T54" s="1990" t="s">
        <v>2374</v>
      </c>
      <c r="U54" s="1986">
        <v>1</v>
      </c>
      <c r="V54" s="1986" t="s">
        <v>2300</v>
      </c>
      <c r="W54" s="1990" t="s">
        <v>2375</v>
      </c>
      <c r="X54" s="1991">
        <v>2</v>
      </c>
      <c r="Y54" s="1992" t="s">
        <v>2296</v>
      </c>
      <c r="Z54" s="1993" t="s">
        <v>2250</v>
      </c>
      <c r="AA54" s="1994">
        <v>1</v>
      </c>
      <c r="AB54" s="1992" t="s">
        <v>2298</v>
      </c>
      <c r="AC54" s="1993" t="s">
        <v>2251</v>
      </c>
      <c r="AD54" s="1994">
        <v>1</v>
      </c>
    </row>
    <row r="55" spans="1:30">
      <c r="A55" s="1985" t="s">
        <v>2438</v>
      </c>
      <c r="B55" s="1986" t="s">
        <v>2439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2338</v>
      </c>
      <c r="H55" s="1986" t="s">
        <v>2337</v>
      </c>
      <c r="I55" s="1986">
        <v>1</v>
      </c>
      <c r="J55" s="1989" t="s">
        <v>2290</v>
      </c>
      <c r="K55" s="1990" t="s">
        <v>2276</v>
      </c>
      <c r="L55" s="1986">
        <v>1</v>
      </c>
      <c r="M55" s="1989" t="s">
        <v>2348</v>
      </c>
      <c r="N55" s="1986" t="s">
        <v>2347</v>
      </c>
      <c r="O55" s="1986">
        <v>3</v>
      </c>
      <c r="P55" s="1989" t="s">
        <v>2275</v>
      </c>
      <c r="Q55" s="1990" t="s">
        <v>2277</v>
      </c>
      <c r="R55" s="1986">
        <v>1</v>
      </c>
      <c r="S55" s="1986" t="s">
        <v>2299</v>
      </c>
      <c r="T55" s="1990" t="s">
        <v>2374</v>
      </c>
      <c r="U55" s="1986">
        <v>1</v>
      </c>
      <c r="V55" s="1986" t="s">
        <v>2300</v>
      </c>
      <c r="W55" s="1990" t="s">
        <v>2375</v>
      </c>
      <c r="X55" s="1991">
        <v>3</v>
      </c>
      <c r="Y55" s="1992" t="s">
        <v>2296</v>
      </c>
      <c r="Z55" s="1993" t="s">
        <v>2250</v>
      </c>
      <c r="AA55" s="1994">
        <v>1</v>
      </c>
      <c r="AB55" s="1992" t="s">
        <v>2298</v>
      </c>
      <c r="AC55" s="1993" t="s">
        <v>2251</v>
      </c>
      <c r="AD55" s="1994">
        <v>1</v>
      </c>
    </row>
    <row r="56" spans="1:30">
      <c r="A56" s="1985" t="s">
        <v>2440</v>
      </c>
      <c r="B56" s="1986" t="s">
        <v>2441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2338</v>
      </c>
      <c r="H56" s="1986" t="s">
        <v>2337</v>
      </c>
      <c r="I56" s="1986">
        <v>1</v>
      </c>
      <c r="J56" s="1989" t="s">
        <v>2290</v>
      </c>
      <c r="K56" s="1990" t="s">
        <v>2276</v>
      </c>
      <c r="L56" s="1986">
        <v>1</v>
      </c>
      <c r="M56" s="1989" t="s">
        <v>2294</v>
      </c>
      <c r="N56" s="1986" t="s">
        <v>2248</v>
      </c>
      <c r="O56" s="1986">
        <v>3</v>
      </c>
      <c r="P56" s="1989" t="s">
        <v>2275</v>
      </c>
      <c r="Q56" s="1990" t="s">
        <v>2277</v>
      </c>
      <c r="R56" s="1986">
        <v>1</v>
      </c>
      <c r="S56" s="1986" t="s">
        <v>2299</v>
      </c>
      <c r="T56" s="1990" t="s">
        <v>2374</v>
      </c>
      <c r="U56" s="1986">
        <v>1</v>
      </c>
      <c r="V56" s="1986" t="s">
        <v>2300</v>
      </c>
      <c r="W56" s="1990" t="s">
        <v>2375</v>
      </c>
      <c r="X56" s="1991">
        <v>3</v>
      </c>
      <c r="Y56" s="1992" t="s">
        <v>2296</v>
      </c>
      <c r="Z56" s="1993" t="s">
        <v>2250</v>
      </c>
      <c r="AA56" s="1994">
        <v>1</v>
      </c>
      <c r="AB56" s="1992" t="s">
        <v>2298</v>
      </c>
      <c r="AC56" s="1993" t="s">
        <v>2251</v>
      </c>
      <c r="AD56" s="1994">
        <v>1</v>
      </c>
    </row>
    <row r="57" spans="1:30">
      <c r="A57" s="1975" t="s">
        <v>2442</v>
      </c>
      <c r="B57" s="1976" t="s">
        <v>2443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2293</v>
      </c>
      <c r="H57" s="1976" t="s">
        <v>2341</v>
      </c>
      <c r="I57" s="1976">
        <v>1</v>
      </c>
      <c r="J57" s="1979" t="s">
        <v>2290</v>
      </c>
      <c r="K57" s="1980" t="s">
        <v>2276</v>
      </c>
      <c r="L57" s="1976">
        <v>1</v>
      </c>
      <c r="M57" s="1979" t="s">
        <v>2348</v>
      </c>
      <c r="N57" s="1976" t="s">
        <v>2347</v>
      </c>
      <c r="O57" s="1976">
        <v>1</v>
      </c>
      <c r="P57" s="1979" t="s">
        <v>2275</v>
      </c>
      <c r="Q57" s="1980" t="s">
        <v>2277</v>
      </c>
      <c r="R57" s="1976">
        <v>1</v>
      </c>
      <c r="S57" s="1976" t="s">
        <v>2299</v>
      </c>
      <c r="T57" s="1980" t="s">
        <v>2374</v>
      </c>
      <c r="U57" s="1976">
        <v>1</v>
      </c>
      <c r="V57" s="1976" t="s">
        <v>2300</v>
      </c>
      <c r="W57" s="1980" t="s">
        <v>2375</v>
      </c>
      <c r="X57" s="1981">
        <v>1</v>
      </c>
      <c r="Y57" s="1982" t="s">
        <v>2296</v>
      </c>
      <c r="Z57" s="1993" t="s">
        <v>2250</v>
      </c>
      <c r="AA57" s="1984">
        <v>1</v>
      </c>
      <c r="AB57" s="1982" t="s">
        <v>2298</v>
      </c>
      <c r="AC57" s="1993" t="s">
        <v>2251</v>
      </c>
      <c r="AD57" s="1984">
        <v>1</v>
      </c>
    </row>
    <row r="58" spans="1:30">
      <c r="A58" s="1985" t="s">
        <v>2444</v>
      </c>
      <c r="B58" s="1986" t="s">
        <v>2445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2293</v>
      </c>
      <c r="H58" s="1986" t="s">
        <v>2341</v>
      </c>
      <c r="I58" s="1986">
        <v>1</v>
      </c>
      <c r="J58" s="1989" t="s">
        <v>2290</v>
      </c>
      <c r="K58" s="1990" t="s">
        <v>2276</v>
      </c>
      <c r="L58" s="1986">
        <v>1</v>
      </c>
      <c r="M58" s="1989" t="s">
        <v>2294</v>
      </c>
      <c r="N58" s="1986" t="s">
        <v>2248</v>
      </c>
      <c r="O58" s="1986">
        <v>1</v>
      </c>
      <c r="P58" s="1989" t="s">
        <v>2275</v>
      </c>
      <c r="Q58" s="1990" t="s">
        <v>2277</v>
      </c>
      <c r="R58" s="1986">
        <v>1</v>
      </c>
      <c r="S58" s="1986" t="s">
        <v>2299</v>
      </c>
      <c r="T58" s="1990" t="s">
        <v>2374</v>
      </c>
      <c r="U58" s="1986">
        <v>1</v>
      </c>
      <c r="V58" s="1986" t="s">
        <v>2300</v>
      </c>
      <c r="W58" s="1990" t="s">
        <v>2375</v>
      </c>
      <c r="X58" s="1991">
        <v>1</v>
      </c>
      <c r="Y58" s="1992" t="s">
        <v>2296</v>
      </c>
      <c r="Z58" s="1993" t="s">
        <v>2250</v>
      </c>
      <c r="AA58" s="1994">
        <v>1</v>
      </c>
      <c r="AB58" s="1992" t="s">
        <v>2298</v>
      </c>
      <c r="AC58" s="1993" t="s">
        <v>2251</v>
      </c>
      <c r="AD58" s="1994">
        <v>1</v>
      </c>
    </row>
    <row r="59" spans="1:30">
      <c r="A59" s="1985" t="s">
        <v>2446</v>
      </c>
      <c r="B59" s="1986" t="s">
        <v>2447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2293</v>
      </c>
      <c r="H59" s="1986" t="s">
        <v>2341</v>
      </c>
      <c r="I59" s="1986">
        <v>1</v>
      </c>
      <c r="J59" s="1989" t="s">
        <v>2290</v>
      </c>
      <c r="K59" s="1990" t="s">
        <v>2276</v>
      </c>
      <c r="L59" s="1986">
        <v>1</v>
      </c>
      <c r="M59" s="1989" t="s">
        <v>2348</v>
      </c>
      <c r="N59" s="1986" t="s">
        <v>2347</v>
      </c>
      <c r="O59" s="1986">
        <v>2</v>
      </c>
      <c r="P59" s="1989" t="s">
        <v>2275</v>
      </c>
      <c r="Q59" s="1990" t="s">
        <v>2277</v>
      </c>
      <c r="R59" s="1986">
        <v>1</v>
      </c>
      <c r="S59" s="1986" t="s">
        <v>2299</v>
      </c>
      <c r="T59" s="1990" t="s">
        <v>2374</v>
      </c>
      <c r="U59" s="1986">
        <v>1</v>
      </c>
      <c r="V59" s="1986" t="s">
        <v>2300</v>
      </c>
      <c r="W59" s="1990" t="s">
        <v>2375</v>
      </c>
      <c r="X59" s="1991">
        <v>2</v>
      </c>
      <c r="Y59" s="1992" t="s">
        <v>2296</v>
      </c>
      <c r="Z59" s="1993" t="s">
        <v>2250</v>
      </c>
      <c r="AA59" s="1994">
        <v>1</v>
      </c>
      <c r="AB59" s="1992" t="s">
        <v>2298</v>
      </c>
      <c r="AC59" s="1993" t="s">
        <v>2251</v>
      </c>
      <c r="AD59" s="1994">
        <v>1</v>
      </c>
    </row>
    <row r="60" spans="1:30">
      <c r="A60" s="1985" t="s">
        <v>2448</v>
      </c>
      <c r="B60" s="1986" t="s">
        <v>2449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2293</v>
      </c>
      <c r="H60" s="1986" t="s">
        <v>2341</v>
      </c>
      <c r="I60" s="1986">
        <v>1</v>
      </c>
      <c r="J60" s="1989" t="s">
        <v>2290</v>
      </c>
      <c r="K60" s="1990" t="s">
        <v>2276</v>
      </c>
      <c r="L60" s="1986">
        <v>1</v>
      </c>
      <c r="M60" s="1989" t="s">
        <v>2294</v>
      </c>
      <c r="N60" s="1986" t="s">
        <v>2248</v>
      </c>
      <c r="O60" s="1986">
        <v>2</v>
      </c>
      <c r="P60" s="1989" t="s">
        <v>2275</v>
      </c>
      <c r="Q60" s="1990" t="s">
        <v>2277</v>
      </c>
      <c r="R60" s="1986">
        <v>1</v>
      </c>
      <c r="S60" s="1986" t="s">
        <v>2299</v>
      </c>
      <c r="T60" s="1990" t="s">
        <v>2374</v>
      </c>
      <c r="U60" s="1986">
        <v>1</v>
      </c>
      <c r="V60" s="1986" t="s">
        <v>2300</v>
      </c>
      <c r="W60" s="1990" t="s">
        <v>2375</v>
      </c>
      <c r="X60" s="1991">
        <v>2</v>
      </c>
      <c r="Y60" s="1992" t="s">
        <v>2296</v>
      </c>
      <c r="Z60" s="1993" t="s">
        <v>2250</v>
      </c>
      <c r="AA60" s="1994">
        <v>1</v>
      </c>
      <c r="AB60" s="1992" t="s">
        <v>2298</v>
      </c>
      <c r="AC60" s="1993" t="s">
        <v>2251</v>
      </c>
      <c r="AD60" s="1994">
        <v>1</v>
      </c>
    </row>
    <row r="61" spans="1:30">
      <c r="A61" s="1985" t="s">
        <v>2450</v>
      </c>
      <c r="B61" s="1986" t="s">
        <v>2451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2293</v>
      </c>
      <c r="H61" s="1986" t="s">
        <v>2341</v>
      </c>
      <c r="I61" s="1986">
        <v>1</v>
      </c>
      <c r="J61" s="1989" t="s">
        <v>2290</v>
      </c>
      <c r="K61" s="1990" t="s">
        <v>2276</v>
      </c>
      <c r="L61" s="1986">
        <v>1</v>
      </c>
      <c r="M61" s="1989" t="s">
        <v>2348</v>
      </c>
      <c r="N61" s="1986" t="s">
        <v>2347</v>
      </c>
      <c r="O61" s="1986">
        <v>3</v>
      </c>
      <c r="P61" s="1989" t="s">
        <v>2275</v>
      </c>
      <c r="Q61" s="1990" t="s">
        <v>2277</v>
      </c>
      <c r="R61" s="1986">
        <v>1</v>
      </c>
      <c r="S61" s="1986" t="s">
        <v>2299</v>
      </c>
      <c r="T61" s="1990" t="s">
        <v>2374</v>
      </c>
      <c r="U61" s="1986">
        <v>1</v>
      </c>
      <c r="V61" s="1986" t="s">
        <v>2300</v>
      </c>
      <c r="W61" s="1990" t="s">
        <v>2375</v>
      </c>
      <c r="X61" s="1991">
        <v>3</v>
      </c>
      <c r="Y61" s="1992" t="s">
        <v>2296</v>
      </c>
      <c r="Z61" s="1993" t="s">
        <v>2250</v>
      </c>
      <c r="AA61" s="1994">
        <v>1</v>
      </c>
      <c r="AB61" s="1992" t="s">
        <v>2298</v>
      </c>
      <c r="AC61" s="1993" t="s">
        <v>2251</v>
      </c>
      <c r="AD61" s="1994">
        <v>1</v>
      </c>
    </row>
    <row r="62" spans="1:30">
      <c r="A62" s="1985" t="s">
        <v>2452</v>
      </c>
      <c r="B62" s="1986" t="s">
        <v>2453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2293</v>
      </c>
      <c r="H62" s="1986" t="s">
        <v>2341</v>
      </c>
      <c r="I62" s="1986">
        <v>1</v>
      </c>
      <c r="J62" s="1989" t="s">
        <v>2290</v>
      </c>
      <c r="K62" s="1990" t="s">
        <v>2276</v>
      </c>
      <c r="L62" s="1986">
        <v>1</v>
      </c>
      <c r="M62" s="1989" t="s">
        <v>2294</v>
      </c>
      <c r="N62" s="1986" t="s">
        <v>2248</v>
      </c>
      <c r="O62" s="1986">
        <v>3</v>
      </c>
      <c r="P62" s="1989" t="s">
        <v>2275</v>
      </c>
      <c r="Q62" s="1990" t="s">
        <v>2277</v>
      </c>
      <c r="R62" s="1986">
        <v>1</v>
      </c>
      <c r="S62" s="1986" t="s">
        <v>2299</v>
      </c>
      <c r="T62" s="1990" t="s">
        <v>2374</v>
      </c>
      <c r="U62" s="1986">
        <v>1</v>
      </c>
      <c r="V62" s="1986" t="s">
        <v>2300</v>
      </c>
      <c r="W62" s="1990" t="s">
        <v>2375</v>
      </c>
      <c r="X62" s="1991">
        <v>3</v>
      </c>
      <c r="Y62" s="1992" t="s">
        <v>2296</v>
      </c>
      <c r="Z62" s="1993" t="s">
        <v>2250</v>
      </c>
      <c r="AA62" s="1994">
        <v>1</v>
      </c>
      <c r="AB62" s="1992" t="s">
        <v>2298</v>
      </c>
      <c r="AC62" s="1993" t="s">
        <v>2251</v>
      </c>
      <c r="AD62" s="1994">
        <v>1</v>
      </c>
    </row>
    <row r="63" spans="1:30">
      <c r="A63" s="1975" t="s">
        <v>2454</v>
      </c>
      <c r="B63" s="1976" t="s">
        <v>2455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2345</v>
      </c>
      <c r="H63" s="1976" t="s">
        <v>2247</v>
      </c>
      <c r="I63" s="1976">
        <v>1</v>
      </c>
      <c r="J63" s="1979" t="s">
        <v>2290</v>
      </c>
      <c r="K63" s="1980" t="s">
        <v>2276</v>
      </c>
      <c r="L63" s="1976">
        <v>1</v>
      </c>
      <c r="M63" s="1979" t="s">
        <v>2348</v>
      </c>
      <c r="N63" s="1976" t="s">
        <v>2347</v>
      </c>
      <c r="O63" s="1976">
        <v>1</v>
      </c>
      <c r="P63" s="1979" t="s">
        <v>2275</v>
      </c>
      <c r="Q63" s="1980" t="s">
        <v>2277</v>
      </c>
      <c r="R63" s="1976">
        <v>1</v>
      </c>
      <c r="S63" s="1976" t="s">
        <v>2299</v>
      </c>
      <c r="T63" s="1980" t="s">
        <v>2374</v>
      </c>
      <c r="U63" s="1976">
        <v>1</v>
      </c>
      <c r="V63" s="1976" t="s">
        <v>2300</v>
      </c>
      <c r="W63" s="1980" t="s">
        <v>2375</v>
      </c>
      <c r="X63" s="1981">
        <v>1</v>
      </c>
      <c r="Y63" s="1982" t="s">
        <v>2296</v>
      </c>
      <c r="Z63" s="1993" t="s">
        <v>2250</v>
      </c>
      <c r="AA63" s="1984">
        <v>1</v>
      </c>
      <c r="AB63" s="1982" t="s">
        <v>2298</v>
      </c>
      <c r="AC63" s="1993" t="s">
        <v>2251</v>
      </c>
      <c r="AD63" s="1984">
        <v>1</v>
      </c>
    </row>
    <row r="64" spans="1:30">
      <c r="A64" s="1985" t="s">
        <v>2456</v>
      </c>
      <c r="B64" s="1986" t="s">
        <v>2457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2345</v>
      </c>
      <c r="H64" s="1986" t="s">
        <v>2247</v>
      </c>
      <c r="I64" s="1986">
        <v>1</v>
      </c>
      <c r="J64" s="1989" t="s">
        <v>2290</v>
      </c>
      <c r="K64" s="1990" t="s">
        <v>2276</v>
      </c>
      <c r="L64" s="1986">
        <v>1</v>
      </c>
      <c r="M64" s="1989" t="s">
        <v>2294</v>
      </c>
      <c r="N64" s="1986" t="s">
        <v>2248</v>
      </c>
      <c r="O64" s="1986">
        <v>1</v>
      </c>
      <c r="P64" s="1989" t="s">
        <v>2275</v>
      </c>
      <c r="Q64" s="1990" t="s">
        <v>2277</v>
      </c>
      <c r="R64" s="1986">
        <v>1</v>
      </c>
      <c r="S64" s="1986" t="s">
        <v>2299</v>
      </c>
      <c r="T64" s="1990" t="s">
        <v>2374</v>
      </c>
      <c r="U64" s="1986">
        <v>1</v>
      </c>
      <c r="V64" s="1986" t="s">
        <v>2300</v>
      </c>
      <c r="W64" s="1990" t="s">
        <v>2375</v>
      </c>
      <c r="X64" s="1991">
        <v>1</v>
      </c>
      <c r="Y64" s="1992" t="s">
        <v>2296</v>
      </c>
      <c r="Z64" s="1993" t="s">
        <v>2250</v>
      </c>
      <c r="AA64" s="1994">
        <v>1</v>
      </c>
      <c r="AB64" s="1992" t="s">
        <v>2298</v>
      </c>
      <c r="AC64" s="1993" t="s">
        <v>2251</v>
      </c>
      <c r="AD64" s="1994">
        <v>1</v>
      </c>
    </row>
    <row r="65" spans="1:30">
      <c r="A65" s="1985" t="s">
        <v>2458</v>
      </c>
      <c r="B65" s="1986" t="s">
        <v>2459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2345</v>
      </c>
      <c r="H65" s="1986" t="s">
        <v>2247</v>
      </c>
      <c r="I65" s="1986">
        <v>1</v>
      </c>
      <c r="J65" s="1989" t="s">
        <v>2290</v>
      </c>
      <c r="K65" s="1990" t="s">
        <v>2276</v>
      </c>
      <c r="L65" s="1986">
        <v>1</v>
      </c>
      <c r="M65" s="1989" t="s">
        <v>2348</v>
      </c>
      <c r="N65" s="1986" t="s">
        <v>2347</v>
      </c>
      <c r="O65" s="1986">
        <v>2</v>
      </c>
      <c r="P65" s="1989" t="s">
        <v>2275</v>
      </c>
      <c r="Q65" s="1990" t="s">
        <v>2277</v>
      </c>
      <c r="R65" s="1986">
        <v>1</v>
      </c>
      <c r="S65" s="1986" t="s">
        <v>2299</v>
      </c>
      <c r="T65" s="1990" t="s">
        <v>2374</v>
      </c>
      <c r="U65" s="1986">
        <v>1</v>
      </c>
      <c r="V65" s="1986" t="s">
        <v>2300</v>
      </c>
      <c r="W65" s="1990" t="s">
        <v>2375</v>
      </c>
      <c r="X65" s="1991">
        <v>2</v>
      </c>
      <c r="Y65" s="1992" t="s">
        <v>2296</v>
      </c>
      <c r="Z65" s="1993" t="s">
        <v>2250</v>
      </c>
      <c r="AA65" s="1994">
        <v>1</v>
      </c>
      <c r="AB65" s="1992" t="s">
        <v>2298</v>
      </c>
      <c r="AC65" s="1993" t="s">
        <v>2251</v>
      </c>
      <c r="AD65" s="1994">
        <v>1</v>
      </c>
    </row>
    <row r="66" spans="1:30">
      <c r="A66" s="1985" t="s">
        <v>2460</v>
      </c>
      <c r="B66" s="1986" t="s">
        <v>2461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2345</v>
      </c>
      <c r="H66" s="1986" t="s">
        <v>2247</v>
      </c>
      <c r="I66" s="1986">
        <v>1</v>
      </c>
      <c r="J66" s="1989" t="s">
        <v>2290</v>
      </c>
      <c r="K66" s="1990" t="s">
        <v>2276</v>
      </c>
      <c r="L66" s="1986">
        <v>1</v>
      </c>
      <c r="M66" s="1989" t="s">
        <v>2294</v>
      </c>
      <c r="N66" s="1986" t="s">
        <v>2248</v>
      </c>
      <c r="O66" s="1986">
        <v>2</v>
      </c>
      <c r="P66" s="1989" t="s">
        <v>2275</v>
      </c>
      <c r="Q66" s="1990" t="s">
        <v>2277</v>
      </c>
      <c r="R66" s="1986">
        <v>1</v>
      </c>
      <c r="S66" s="1986" t="s">
        <v>2299</v>
      </c>
      <c r="T66" s="1990" t="s">
        <v>2374</v>
      </c>
      <c r="U66" s="1986">
        <v>1</v>
      </c>
      <c r="V66" s="1986" t="s">
        <v>2300</v>
      </c>
      <c r="W66" s="1990" t="s">
        <v>2375</v>
      </c>
      <c r="X66" s="1991">
        <v>2</v>
      </c>
      <c r="Y66" s="1992" t="s">
        <v>2296</v>
      </c>
      <c r="Z66" s="1993" t="s">
        <v>2250</v>
      </c>
      <c r="AA66" s="1994">
        <v>1</v>
      </c>
      <c r="AB66" s="1992" t="s">
        <v>2298</v>
      </c>
      <c r="AC66" s="1993" t="s">
        <v>2251</v>
      </c>
      <c r="AD66" s="1994">
        <v>1</v>
      </c>
    </row>
    <row r="67" spans="1:30">
      <c r="A67" s="1985" t="s">
        <v>2462</v>
      </c>
      <c r="B67" s="1986" t="s">
        <v>2463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2345</v>
      </c>
      <c r="H67" s="1986" t="s">
        <v>2247</v>
      </c>
      <c r="I67" s="1986">
        <v>1</v>
      </c>
      <c r="J67" s="1989" t="s">
        <v>2290</v>
      </c>
      <c r="K67" s="1990" t="s">
        <v>2276</v>
      </c>
      <c r="L67" s="1986">
        <v>1</v>
      </c>
      <c r="M67" s="1989" t="s">
        <v>2348</v>
      </c>
      <c r="N67" s="1986" t="s">
        <v>2347</v>
      </c>
      <c r="O67" s="1986">
        <v>3</v>
      </c>
      <c r="P67" s="1989" t="s">
        <v>2275</v>
      </c>
      <c r="Q67" s="1990" t="s">
        <v>2277</v>
      </c>
      <c r="R67" s="1986">
        <v>1</v>
      </c>
      <c r="S67" s="1986" t="s">
        <v>2299</v>
      </c>
      <c r="T67" s="1990" t="s">
        <v>2374</v>
      </c>
      <c r="U67" s="1986">
        <v>1</v>
      </c>
      <c r="V67" s="1986" t="s">
        <v>2300</v>
      </c>
      <c r="W67" s="1990" t="s">
        <v>2375</v>
      </c>
      <c r="X67" s="1991">
        <v>3</v>
      </c>
      <c r="Y67" s="1992" t="s">
        <v>2296</v>
      </c>
      <c r="Z67" s="1993" t="s">
        <v>2250</v>
      </c>
      <c r="AA67" s="1994">
        <v>1</v>
      </c>
      <c r="AB67" s="1992" t="s">
        <v>2298</v>
      </c>
      <c r="AC67" s="1993" t="s">
        <v>2251</v>
      </c>
      <c r="AD67" s="1994">
        <v>1</v>
      </c>
    </row>
    <row r="68" spans="1:30">
      <c r="A68" s="1985" t="s">
        <v>2464</v>
      </c>
      <c r="B68" s="1986" t="s">
        <v>2465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2345</v>
      </c>
      <c r="H68" s="1986" t="s">
        <v>2247</v>
      </c>
      <c r="I68" s="1986">
        <v>1</v>
      </c>
      <c r="J68" s="1989" t="s">
        <v>2290</v>
      </c>
      <c r="K68" s="1990" t="s">
        <v>2276</v>
      </c>
      <c r="L68" s="1986">
        <v>1</v>
      </c>
      <c r="M68" s="1989" t="s">
        <v>2294</v>
      </c>
      <c r="N68" s="1986" t="s">
        <v>2248</v>
      </c>
      <c r="O68" s="1986">
        <v>3</v>
      </c>
      <c r="P68" s="1989" t="s">
        <v>2275</v>
      </c>
      <c r="Q68" s="1990" t="s">
        <v>2277</v>
      </c>
      <c r="R68" s="1986">
        <v>1</v>
      </c>
      <c r="S68" s="1986" t="s">
        <v>2299</v>
      </c>
      <c r="T68" s="1990" t="s">
        <v>2374</v>
      </c>
      <c r="U68" s="1986">
        <v>1</v>
      </c>
      <c r="V68" s="1986" t="s">
        <v>2300</v>
      </c>
      <c r="W68" s="1990" t="s">
        <v>2375</v>
      </c>
      <c r="X68" s="1991">
        <v>3</v>
      </c>
      <c r="Y68" s="1992" t="s">
        <v>2296</v>
      </c>
      <c r="Z68" s="1993" t="s">
        <v>2250</v>
      </c>
      <c r="AA68" s="1994">
        <v>1</v>
      </c>
      <c r="AB68" s="1992" t="s">
        <v>2298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2466</v>
      </c>
      <c r="I76" s="2011"/>
    </row>
    <row r="77" spans="1:30">
      <c r="A77" s="2011"/>
      <c r="C77" s="1940" t="s">
        <v>2360</v>
      </c>
      <c r="D77" s="1948" t="s">
        <v>2249</v>
      </c>
      <c r="E77" s="1940" t="s">
        <v>2467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F19:F20"/>
    <mergeCell ref="A19:A20"/>
    <mergeCell ref="B19:B20"/>
    <mergeCell ref="C19:C20"/>
    <mergeCell ref="D19:D20"/>
    <mergeCell ref="E19:E20"/>
    <mergeCell ref="Y19:AA19"/>
    <mergeCell ref="AB19:AD19"/>
    <mergeCell ref="G19:I19"/>
    <mergeCell ref="J19:L19"/>
    <mergeCell ref="M19:O19"/>
    <mergeCell ref="P19:R19"/>
    <mergeCell ref="S19:U19"/>
    <mergeCell ref="V19:X19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2554</v>
      </c>
      <c r="C1" s="2040" t="s">
        <v>2555</v>
      </c>
      <c r="D1" s="1955" t="s">
        <v>2556</v>
      </c>
      <c r="E1" s="1955" t="s">
        <v>2557</v>
      </c>
      <c r="F1" s="2039" t="s">
        <v>6</v>
      </c>
      <c r="G1" s="2039" t="s">
        <v>2558</v>
      </c>
      <c r="H1" s="2039" t="s">
        <v>2559</v>
      </c>
      <c r="I1" s="2039" t="s">
        <v>2560</v>
      </c>
      <c r="J1" s="2039" t="s">
        <v>2561</v>
      </c>
      <c r="K1" s="2039" t="s">
        <v>2562</v>
      </c>
      <c r="L1" s="2037"/>
      <c r="N1" s="2042">
        <v>0</v>
      </c>
    </row>
    <row r="2" spans="1:14" hidden="1">
      <c r="A2" s="2158">
        <v>12000103</v>
      </c>
      <c r="B2" s="2159" t="s">
        <v>2563</v>
      </c>
      <c r="C2" s="2159" t="s">
        <v>1321</v>
      </c>
      <c r="D2" s="2159" t="s">
        <v>2564</v>
      </c>
      <c r="E2" s="2159" t="s">
        <v>2565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2566</v>
      </c>
      <c r="C3" s="2159" t="s">
        <v>2054</v>
      </c>
      <c r="D3" s="2159" t="s">
        <v>2564</v>
      </c>
      <c r="E3" s="2159" t="s">
        <v>2565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2567</v>
      </c>
      <c r="C4" s="2159" t="s">
        <v>1321</v>
      </c>
      <c r="D4" s="2159" t="s">
        <v>2564</v>
      </c>
      <c r="E4" s="2159" t="s">
        <v>2565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2569</v>
      </c>
      <c r="C5" s="2194" t="s">
        <v>1321</v>
      </c>
      <c r="D5" s="2159" t="s">
        <v>2564</v>
      </c>
      <c r="E5" s="2159" t="s">
        <v>2565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3482</v>
      </c>
      <c r="M5" s="2154"/>
      <c r="N5" s="2156">
        <v>0.2</v>
      </c>
    </row>
    <row r="6" spans="1:14" hidden="1">
      <c r="A6" s="2158">
        <v>12000173</v>
      </c>
      <c r="B6" s="2159" t="s">
        <v>2570</v>
      </c>
      <c r="C6" s="2159" t="s">
        <v>1321</v>
      </c>
      <c r="D6" s="2159" t="s">
        <v>2564</v>
      </c>
      <c r="E6" s="2159" t="s">
        <v>2565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2571</v>
      </c>
      <c r="C7" s="2159" t="s">
        <v>1321</v>
      </c>
      <c r="D7" s="2159" t="s">
        <v>2564</v>
      </c>
      <c r="E7" s="2159" t="s">
        <v>2565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2563</v>
      </c>
      <c r="C8" s="2159" t="s">
        <v>1321</v>
      </c>
      <c r="D8" s="2159" t="s">
        <v>2564</v>
      </c>
      <c r="E8" s="2159" t="s">
        <v>2565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2571</v>
      </c>
      <c r="C9" s="2194" t="s">
        <v>1321</v>
      </c>
      <c r="D9" s="2159" t="s">
        <v>2564</v>
      </c>
      <c r="E9" s="2159" t="s">
        <v>2565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3482</v>
      </c>
      <c r="M9" s="2154"/>
      <c r="N9" s="2154"/>
    </row>
    <row r="10" spans="1:14" hidden="1">
      <c r="A10" s="2158">
        <v>12000361</v>
      </c>
      <c r="B10" s="2159" t="s">
        <v>2572</v>
      </c>
      <c r="C10" s="2159" t="s">
        <v>1321</v>
      </c>
      <c r="D10" s="2159" t="s">
        <v>2564</v>
      </c>
      <c r="E10" s="2159" t="s">
        <v>2565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2563</v>
      </c>
      <c r="C11" s="2159" t="s">
        <v>1321</v>
      </c>
      <c r="D11" s="2159" t="s">
        <v>2564</v>
      </c>
      <c r="E11" s="2159" t="s">
        <v>2565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2571</v>
      </c>
      <c r="C12" s="2159" t="s">
        <v>1321</v>
      </c>
      <c r="D12" s="2159" t="s">
        <v>2564</v>
      </c>
      <c r="E12" s="2159" t="s">
        <v>2565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2573</v>
      </c>
      <c r="C13" s="2159" t="s">
        <v>1321</v>
      </c>
      <c r="D13" s="2159" t="s">
        <v>2564</v>
      </c>
      <c r="E13" s="2159" t="s">
        <v>2565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2563</v>
      </c>
      <c r="C14" s="2159" t="s">
        <v>1321</v>
      </c>
      <c r="D14" s="2159" t="s">
        <v>2564</v>
      </c>
      <c r="E14" s="2159" t="s">
        <v>2565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2571</v>
      </c>
      <c r="C15" s="2159" t="s">
        <v>1321</v>
      </c>
      <c r="D15" s="2159" t="s">
        <v>2564</v>
      </c>
      <c r="E15" s="2159" t="s">
        <v>2565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2563</v>
      </c>
      <c r="C16" s="2159" t="s">
        <v>1321</v>
      </c>
      <c r="D16" s="2159" t="s">
        <v>2564</v>
      </c>
      <c r="E16" s="2159" t="s">
        <v>2565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2571</v>
      </c>
      <c r="C17" s="2159" t="s">
        <v>1321</v>
      </c>
      <c r="D17" s="2159" t="s">
        <v>2564</v>
      </c>
      <c r="E17" s="2159" t="s">
        <v>2565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2563</v>
      </c>
      <c r="C18" s="2159" t="s">
        <v>1321</v>
      </c>
      <c r="D18" s="2159" t="s">
        <v>2564</v>
      </c>
      <c r="E18" s="2159" t="s">
        <v>2565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2571</v>
      </c>
      <c r="C19" s="2159" t="s">
        <v>1321</v>
      </c>
      <c r="D19" s="2159" t="s">
        <v>2564</v>
      </c>
      <c r="E19" s="2159" t="s">
        <v>2565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2574</v>
      </c>
      <c r="C20" s="2159" t="s">
        <v>1249</v>
      </c>
      <c r="D20" s="2159" t="s">
        <v>2576</v>
      </c>
      <c r="E20" s="2159" t="s">
        <v>2565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2577</v>
      </c>
      <c r="C21" s="2159" t="s">
        <v>1321</v>
      </c>
      <c r="D21" s="2159" t="s">
        <v>2564</v>
      </c>
      <c r="E21" s="2159" t="s">
        <v>2565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2578</v>
      </c>
      <c r="C22" s="2159" t="s">
        <v>1321</v>
      </c>
      <c r="D22" s="2159" t="s">
        <v>2564</v>
      </c>
      <c r="E22" s="2159" t="s">
        <v>2565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2572</v>
      </c>
      <c r="C23" s="2159" t="s">
        <v>1321</v>
      </c>
      <c r="D23" s="2159" t="s">
        <v>2564</v>
      </c>
      <c r="E23" s="2159" t="s">
        <v>2565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2579</v>
      </c>
      <c r="C24" s="2159" t="s">
        <v>1321</v>
      </c>
      <c r="D24" s="2159" t="s">
        <v>2564</v>
      </c>
      <c r="E24" s="2159" t="s">
        <v>2565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2580</v>
      </c>
      <c r="C25" s="2159" t="s">
        <v>1321</v>
      </c>
      <c r="D25" s="2159" t="s">
        <v>2564</v>
      </c>
      <c r="E25" s="2159" t="s">
        <v>2565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2580</v>
      </c>
      <c r="C26" s="2159" t="s">
        <v>1321</v>
      </c>
      <c r="D26" s="2159" t="s">
        <v>2564</v>
      </c>
      <c r="E26" s="2159" t="s">
        <v>2565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2580</v>
      </c>
      <c r="C27" s="2159" t="s">
        <v>1321</v>
      </c>
      <c r="D27" s="2159" t="s">
        <v>2564</v>
      </c>
      <c r="E27" s="2159" t="s">
        <v>2565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2580</v>
      </c>
      <c r="C28" s="2159" t="s">
        <v>1321</v>
      </c>
      <c r="D28" s="2159" t="s">
        <v>2564</v>
      </c>
      <c r="E28" s="2159" t="s">
        <v>2565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2581</v>
      </c>
      <c r="C29" s="2159" t="s">
        <v>1321</v>
      </c>
      <c r="D29" s="2159" t="s">
        <v>2564</v>
      </c>
      <c r="E29" s="2159" t="s">
        <v>2565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2582</v>
      </c>
      <c r="C30" s="2159" t="s">
        <v>1249</v>
      </c>
      <c r="D30" s="2159" t="s">
        <v>2576</v>
      </c>
      <c r="E30" s="2159" t="s">
        <v>2565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2583</v>
      </c>
      <c r="C31" s="2159" t="s">
        <v>3483</v>
      </c>
      <c r="D31" s="2159" t="s">
        <v>2584</v>
      </c>
      <c r="E31" s="2159" t="s">
        <v>2585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2586</v>
      </c>
      <c r="C32" s="2159" t="s">
        <v>3483</v>
      </c>
      <c r="D32" s="2159" t="s">
        <v>2584</v>
      </c>
      <c r="E32" s="2159" t="s">
        <v>2585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2586</v>
      </c>
      <c r="C33" s="2159" t="s">
        <v>3483</v>
      </c>
      <c r="D33" s="2159" t="s">
        <v>2584</v>
      </c>
      <c r="E33" s="2159" t="s">
        <v>2585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2587</v>
      </c>
      <c r="C34" s="2194" t="s">
        <v>3483</v>
      </c>
      <c r="D34" s="2159" t="s">
        <v>2584</v>
      </c>
      <c r="E34" s="2159" t="s">
        <v>2585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3482</v>
      </c>
    </row>
    <row r="35" spans="1:12" hidden="1">
      <c r="A35" s="2158">
        <v>12002141</v>
      </c>
      <c r="B35" s="2159" t="s">
        <v>2588</v>
      </c>
      <c r="C35" s="2159" t="s">
        <v>3483</v>
      </c>
      <c r="D35" s="2159" t="s">
        <v>2584</v>
      </c>
      <c r="E35" s="2159" t="s">
        <v>2585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2589</v>
      </c>
      <c r="C36" s="2159" t="s">
        <v>3483</v>
      </c>
      <c r="D36" s="2159" t="s">
        <v>2584</v>
      </c>
      <c r="E36" s="2159" t="s">
        <v>2585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2590</v>
      </c>
      <c r="C37" s="2159" t="s">
        <v>3484</v>
      </c>
      <c r="D37" s="2159" t="s">
        <v>2564</v>
      </c>
      <c r="E37" s="2159" t="s">
        <v>2565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2591</v>
      </c>
      <c r="C38" s="2159" t="s">
        <v>3484</v>
      </c>
      <c r="D38" s="2159" t="s">
        <v>2564</v>
      </c>
      <c r="E38" s="2159" t="s">
        <v>2565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2592</v>
      </c>
      <c r="C39" s="2159" t="s">
        <v>3484</v>
      </c>
      <c r="D39" s="2159" t="s">
        <v>2564</v>
      </c>
      <c r="E39" s="2159" t="s">
        <v>2565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2593</v>
      </c>
      <c r="C40" s="2159" t="s">
        <v>2054</v>
      </c>
      <c r="D40" s="2159" t="s">
        <v>2564</v>
      </c>
      <c r="E40" s="2159" t="s">
        <v>2565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2594</v>
      </c>
      <c r="C41" s="2159" t="s">
        <v>1321</v>
      </c>
      <c r="D41" s="2159" t="s">
        <v>2564</v>
      </c>
      <c r="E41" s="2159" t="s">
        <v>2565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2595</v>
      </c>
      <c r="C42" s="2159" t="s">
        <v>1321</v>
      </c>
      <c r="D42" s="2159" t="s">
        <v>2564</v>
      </c>
      <c r="E42" s="2159" t="s">
        <v>2565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2596</v>
      </c>
      <c r="C43" s="2159" t="s">
        <v>1321</v>
      </c>
      <c r="D43" s="2159" t="s">
        <v>2564</v>
      </c>
      <c r="E43" s="2159" t="s">
        <v>2565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2568</v>
      </c>
      <c r="C44" s="2159" t="s">
        <v>1321</v>
      </c>
      <c r="D44" s="2159" t="s">
        <v>2564</v>
      </c>
      <c r="E44" s="2159" t="s">
        <v>2565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2563</v>
      </c>
      <c r="C45" s="2159" t="s">
        <v>1321</v>
      </c>
      <c r="D45" s="2159" t="s">
        <v>2564</v>
      </c>
      <c r="E45" s="2159" t="s">
        <v>2565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2571</v>
      </c>
      <c r="C46" s="2159" t="s">
        <v>1321</v>
      </c>
      <c r="D46" s="2159" t="s">
        <v>2564</v>
      </c>
      <c r="E46" s="2159" t="s">
        <v>2565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2597</v>
      </c>
      <c r="C47" s="2159" t="s">
        <v>1321</v>
      </c>
      <c r="D47" s="2159" t="s">
        <v>2564</v>
      </c>
      <c r="E47" s="2159" t="s">
        <v>2565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2598</v>
      </c>
      <c r="C48" s="2159" t="s">
        <v>1321</v>
      </c>
      <c r="D48" s="2159" t="s">
        <v>2564</v>
      </c>
      <c r="E48" s="2159" t="s">
        <v>2565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2600</v>
      </c>
      <c r="C49" s="2159" t="s">
        <v>1321</v>
      </c>
      <c r="D49" s="2159" t="s">
        <v>2564</v>
      </c>
      <c r="E49" s="2159" t="s">
        <v>2565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2601</v>
      </c>
      <c r="C50" s="2159" t="s">
        <v>1321</v>
      </c>
      <c r="D50" s="2159" t="s">
        <v>2564</v>
      </c>
      <c r="E50" s="2159" t="s">
        <v>2565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2602</v>
      </c>
      <c r="C51" s="2159" t="s">
        <v>1321</v>
      </c>
      <c r="D51" s="2159" t="s">
        <v>2564</v>
      </c>
      <c r="E51" s="2159" t="s">
        <v>2565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2603</v>
      </c>
      <c r="C52" s="2159" t="s">
        <v>1321</v>
      </c>
      <c r="D52" s="2159" t="s">
        <v>2564</v>
      </c>
      <c r="E52" s="2159" t="s">
        <v>2565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2604</v>
      </c>
      <c r="C53" s="2159" t="s">
        <v>1321</v>
      </c>
      <c r="D53" s="2159" t="s">
        <v>2564</v>
      </c>
      <c r="E53" s="2159" t="s">
        <v>2565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2605</v>
      </c>
      <c r="C54" s="2159" t="s">
        <v>1321</v>
      </c>
      <c r="D54" s="2159" t="s">
        <v>2564</v>
      </c>
      <c r="E54" s="2159" t="s">
        <v>2565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2606</v>
      </c>
      <c r="C55" s="2159" t="s">
        <v>1321</v>
      </c>
      <c r="D55" s="2159" t="s">
        <v>2564</v>
      </c>
      <c r="E55" s="2159" t="s">
        <v>2565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2591</v>
      </c>
      <c r="C56" s="2194" t="s">
        <v>3484</v>
      </c>
      <c r="D56" s="2159" t="s">
        <v>2564</v>
      </c>
      <c r="E56" s="2159" t="s">
        <v>2565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3482</v>
      </c>
    </row>
    <row r="57" spans="1:12" hidden="1">
      <c r="A57" s="2158">
        <v>30111610</v>
      </c>
      <c r="B57" s="2159" t="s">
        <v>2590</v>
      </c>
      <c r="C57" s="2194" t="s">
        <v>3484</v>
      </c>
      <c r="D57" s="2159" t="s">
        <v>2564</v>
      </c>
      <c r="E57" s="2159" t="s">
        <v>2565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3482</v>
      </c>
    </row>
    <row r="58" spans="1:12" hidden="1">
      <c r="A58" s="2158">
        <v>30111707</v>
      </c>
      <c r="B58" s="2159" t="s">
        <v>2607</v>
      </c>
      <c r="C58" s="2159" t="s">
        <v>1321</v>
      </c>
      <c r="D58" s="2159" t="s">
        <v>2564</v>
      </c>
      <c r="E58" s="2159" t="s">
        <v>2565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2608</v>
      </c>
      <c r="C59" s="2159" t="s">
        <v>1321</v>
      </c>
      <c r="D59" s="2159" t="s">
        <v>2564</v>
      </c>
      <c r="E59" s="2159" t="s">
        <v>2565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2609</v>
      </c>
      <c r="C60" s="2159" t="s">
        <v>1321</v>
      </c>
      <c r="D60" s="2159" t="s">
        <v>2564</v>
      </c>
      <c r="E60" s="2159" t="s">
        <v>2565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2610</v>
      </c>
      <c r="C61" s="2159" t="s">
        <v>1321</v>
      </c>
      <c r="D61" s="2159" t="s">
        <v>2564</v>
      </c>
      <c r="E61" s="2159" t="s">
        <v>2565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2611</v>
      </c>
      <c r="C62" s="2159" t="s">
        <v>1321</v>
      </c>
      <c r="D62" s="2159" t="s">
        <v>2564</v>
      </c>
      <c r="E62" s="2159" t="s">
        <v>2565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2612</v>
      </c>
      <c r="C63" s="2159" t="s">
        <v>1321</v>
      </c>
      <c r="D63" s="2159" t="s">
        <v>2564</v>
      </c>
      <c r="E63" s="2159" t="s">
        <v>2565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2613</v>
      </c>
      <c r="C64" s="2159" t="s">
        <v>1321</v>
      </c>
      <c r="D64" s="2159" t="s">
        <v>2564</v>
      </c>
      <c r="E64" s="2159" t="s">
        <v>2565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2614</v>
      </c>
      <c r="C65" s="2159" t="s">
        <v>1254</v>
      </c>
      <c r="D65" s="2159" t="s">
        <v>2564</v>
      </c>
      <c r="E65" s="2159" t="s">
        <v>2565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2615</v>
      </c>
      <c r="C66" s="2194" t="s">
        <v>1321</v>
      </c>
      <c r="D66" s="2159" t="s">
        <v>2564</v>
      </c>
      <c r="E66" s="2159" t="s">
        <v>2565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3482</v>
      </c>
    </row>
    <row r="67" spans="1:12" hidden="1">
      <c r="A67" s="2158">
        <v>30112007</v>
      </c>
      <c r="B67" s="2159" t="s">
        <v>2599</v>
      </c>
      <c r="C67" s="2194" t="s">
        <v>1321</v>
      </c>
      <c r="D67" s="2159" t="s">
        <v>2564</v>
      </c>
      <c r="E67" s="2159" t="s">
        <v>2565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3482</v>
      </c>
    </row>
    <row r="68" spans="1:12" hidden="1">
      <c r="A68" s="2158">
        <v>30112008</v>
      </c>
      <c r="B68" s="2159" t="s">
        <v>2616</v>
      </c>
      <c r="C68" s="2159" t="s">
        <v>1321</v>
      </c>
      <c r="D68" s="2159" t="s">
        <v>2564</v>
      </c>
      <c r="E68" s="2159" t="s">
        <v>2565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2617</v>
      </c>
      <c r="C69" s="2159" t="s">
        <v>1321</v>
      </c>
      <c r="D69" s="2159" t="s">
        <v>2564</v>
      </c>
      <c r="E69" s="2159" t="s">
        <v>2565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2618</v>
      </c>
      <c r="C70" s="2159" t="s">
        <v>1321</v>
      </c>
      <c r="D70" s="2159" t="s">
        <v>2564</v>
      </c>
      <c r="E70" s="2159" t="s">
        <v>2565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2619</v>
      </c>
      <c r="C71" s="2159" t="s">
        <v>1321</v>
      </c>
      <c r="D71" s="2159" t="s">
        <v>2564</v>
      </c>
      <c r="E71" s="2159" t="s">
        <v>2565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2620</v>
      </c>
      <c r="C72" s="2194" t="s">
        <v>1321</v>
      </c>
      <c r="D72" s="2159" t="s">
        <v>2564</v>
      </c>
      <c r="E72" s="2159" t="s">
        <v>2565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3482</v>
      </c>
    </row>
    <row r="73" spans="1:12" hidden="1">
      <c r="A73" s="2158">
        <v>30112106</v>
      </c>
      <c r="B73" s="2159" t="s">
        <v>2621</v>
      </c>
      <c r="C73" s="2194" t="s">
        <v>1321</v>
      </c>
      <c r="D73" s="2159" t="s">
        <v>2564</v>
      </c>
      <c r="E73" s="2159" t="s">
        <v>2565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3482</v>
      </c>
    </row>
    <row r="74" spans="1:12" hidden="1">
      <c r="A74" s="2158">
        <v>30112107</v>
      </c>
      <c r="B74" s="2159" t="s">
        <v>2622</v>
      </c>
      <c r="C74" s="2194" t="s">
        <v>1321</v>
      </c>
      <c r="D74" s="2159" t="s">
        <v>2564</v>
      </c>
      <c r="E74" s="2159" t="s">
        <v>2565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3482</v>
      </c>
    </row>
    <row r="75" spans="1:12" hidden="1">
      <c r="A75" s="2158">
        <v>30112108</v>
      </c>
      <c r="B75" s="2159" t="s">
        <v>2623</v>
      </c>
      <c r="C75" s="2159" t="s">
        <v>1321</v>
      </c>
      <c r="D75" s="2159" t="s">
        <v>2564</v>
      </c>
      <c r="E75" s="2159" t="s">
        <v>2565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2624</v>
      </c>
      <c r="C76" s="2159" t="s">
        <v>1321</v>
      </c>
      <c r="D76" s="2159" t="s">
        <v>2564</v>
      </c>
      <c r="E76" s="2159" t="s">
        <v>2565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2625</v>
      </c>
      <c r="C77" s="2159" t="s">
        <v>1254</v>
      </c>
      <c r="D77" s="2159" t="s">
        <v>2564</v>
      </c>
      <c r="E77" s="2159" t="s">
        <v>2565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2626</v>
      </c>
      <c r="C78" s="2159" t="s">
        <v>1254</v>
      </c>
      <c r="D78" s="2159" t="s">
        <v>2564</v>
      </c>
      <c r="E78" s="2159" t="s">
        <v>2565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2627</v>
      </c>
      <c r="C79" s="2159" t="s">
        <v>1321</v>
      </c>
      <c r="D79" s="2159" t="s">
        <v>2564</v>
      </c>
      <c r="E79" s="2159" t="s">
        <v>2565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2628</v>
      </c>
      <c r="C80" s="2159" t="s">
        <v>1321</v>
      </c>
      <c r="D80" s="2159" t="s">
        <v>2564</v>
      </c>
      <c r="E80" s="2159" t="s">
        <v>2565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2629</v>
      </c>
      <c r="C81" s="2159" t="s">
        <v>1321</v>
      </c>
      <c r="D81" s="2159" t="s">
        <v>2564</v>
      </c>
      <c r="E81" s="2159" t="s">
        <v>2565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2630</v>
      </c>
      <c r="C82" s="2159" t="s">
        <v>1321</v>
      </c>
      <c r="D82" s="2159" t="s">
        <v>2564</v>
      </c>
      <c r="E82" s="2159" t="s">
        <v>2565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2631</v>
      </c>
      <c r="C83" s="2159" t="s">
        <v>1321</v>
      </c>
      <c r="D83" s="2159" t="s">
        <v>2564</v>
      </c>
      <c r="E83" s="2159" t="s">
        <v>2565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2632</v>
      </c>
      <c r="C84" s="2159" t="s">
        <v>1321</v>
      </c>
      <c r="D84" s="2159" t="s">
        <v>2564</v>
      </c>
      <c r="E84" s="2159" t="s">
        <v>2565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2633</v>
      </c>
      <c r="C85" s="2159" t="s">
        <v>1321</v>
      </c>
      <c r="D85" s="2159" t="s">
        <v>2564</v>
      </c>
      <c r="E85" s="2159" t="s">
        <v>2565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2634</v>
      </c>
      <c r="C86" s="2159" t="s">
        <v>1321</v>
      </c>
      <c r="D86" s="2159" t="s">
        <v>2564</v>
      </c>
      <c r="E86" s="2159" t="s">
        <v>2565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2635</v>
      </c>
      <c r="C87" s="2159" t="s">
        <v>1321</v>
      </c>
      <c r="D87" s="2159" t="s">
        <v>2564</v>
      </c>
      <c r="E87" s="2159" t="s">
        <v>2565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2636</v>
      </c>
      <c r="C88" s="2159" t="s">
        <v>1321</v>
      </c>
      <c r="D88" s="2159" t="s">
        <v>2564</v>
      </c>
      <c r="E88" s="2159" t="s">
        <v>2565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2637</v>
      </c>
      <c r="C89" s="2159" t="s">
        <v>1321</v>
      </c>
      <c r="D89" s="2159" t="s">
        <v>2564</v>
      </c>
      <c r="E89" s="2159" t="s">
        <v>2565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2638</v>
      </c>
      <c r="C90" s="2159" t="s">
        <v>1321</v>
      </c>
      <c r="D90" s="2159" t="s">
        <v>2564</v>
      </c>
      <c r="E90" s="2159" t="s">
        <v>2565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2639</v>
      </c>
      <c r="C91" s="2159" t="s">
        <v>1321</v>
      </c>
      <c r="D91" s="2159" t="s">
        <v>2564</v>
      </c>
      <c r="E91" s="2159" t="s">
        <v>2565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2640</v>
      </c>
      <c r="C92" s="2159" t="s">
        <v>3485</v>
      </c>
      <c r="D92" s="2159" t="s">
        <v>2641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2642</v>
      </c>
      <c r="C93" s="2159" t="s">
        <v>3485</v>
      </c>
      <c r="D93" s="2159" t="s">
        <v>2641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2643</v>
      </c>
      <c r="C94" s="2159" t="s">
        <v>3485</v>
      </c>
      <c r="D94" s="2159" t="s">
        <v>2641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2644</v>
      </c>
      <c r="C95" s="2159" t="s">
        <v>3485</v>
      </c>
      <c r="D95" s="2159" t="s">
        <v>2641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2645</v>
      </c>
      <c r="C96" s="2159" t="s">
        <v>1249</v>
      </c>
      <c r="D96" s="2159" t="s">
        <v>2576</v>
      </c>
      <c r="E96" s="2159" t="s">
        <v>2565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2646</v>
      </c>
      <c r="C97" s="2159" t="s">
        <v>1249</v>
      </c>
      <c r="D97" s="2159" t="s">
        <v>2576</v>
      </c>
      <c r="E97" s="2159" t="s">
        <v>2565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2575</v>
      </c>
      <c r="C98" s="2159" t="s">
        <v>1249</v>
      </c>
      <c r="D98" s="2159" t="s">
        <v>2576</v>
      </c>
      <c r="E98" s="2159" t="s">
        <v>2565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2647</v>
      </c>
      <c r="C99" s="2159" t="s">
        <v>1249</v>
      </c>
      <c r="D99" s="2159" t="s">
        <v>2576</v>
      </c>
      <c r="E99" s="2159" t="s">
        <v>2565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2648</v>
      </c>
      <c r="C100" s="2194" t="s">
        <v>1249</v>
      </c>
      <c r="D100" s="2159" t="s">
        <v>2576</v>
      </c>
      <c r="E100" s="2159" t="s">
        <v>2565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3482</v>
      </c>
    </row>
    <row r="101" spans="1:12" hidden="1">
      <c r="A101" s="2158">
        <v>30121326</v>
      </c>
      <c r="B101" s="2159" t="s">
        <v>2649</v>
      </c>
      <c r="C101" s="2194" t="s">
        <v>1249</v>
      </c>
      <c r="D101" s="2159" t="s">
        <v>2576</v>
      </c>
      <c r="E101" s="2159" t="s">
        <v>2565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3482</v>
      </c>
    </row>
    <row r="102" spans="1:12" hidden="1">
      <c r="A102" s="2158">
        <v>30121327</v>
      </c>
      <c r="B102" s="2159" t="s">
        <v>2650</v>
      </c>
      <c r="C102" s="2194" t="s">
        <v>1249</v>
      </c>
      <c r="D102" s="2159" t="s">
        <v>2576</v>
      </c>
      <c r="E102" s="2159" t="s">
        <v>2565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3482</v>
      </c>
    </row>
    <row r="103" spans="1:12" hidden="1">
      <c r="A103" s="2158">
        <v>30121328</v>
      </c>
      <c r="B103" s="2159" t="s">
        <v>2651</v>
      </c>
      <c r="C103" s="2159" t="s">
        <v>1249</v>
      </c>
      <c r="D103" s="2159" t="s">
        <v>2576</v>
      </c>
      <c r="E103" s="2159" t="s">
        <v>2565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2652</v>
      </c>
      <c r="C104" s="2159" t="s">
        <v>1249</v>
      </c>
      <c r="D104" s="2159" t="s">
        <v>2576</v>
      </c>
      <c r="E104" s="2159" t="s">
        <v>2565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2653</v>
      </c>
      <c r="C105" s="2159" t="s">
        <v>3486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2654</v>
      </c>
      <c r="C106" s="2159" t="s">
        <v>3486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2655</v>
      </c>
      <c r="C107" s="2159" t="s">
        <v>3486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2657</v>
      </c>
      <c r="C108" s="2194" t="s">
        <v>3486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3482</v>
      </c>
    </row>
    <row r="109" spans="1:12" hidden="1">
      <c r="A109" s="2158">
        <v>30124927</v>
      </c>
      <c r="B109" s="2159" t="s">
        <v>2658</v>
      </c>
      <c r="C109" s="2194" t="s">
        <v>3486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3482</v>
      </c>
    </row>
    <row r="110" spans="1:12" hidden="1">
      <c r="A110" s="2158">
        <v>30124928</v>
      </c>
      <c r="B110" s="2159" t="s">
        <v>2659</v>
      </c>
      <c r="C110" s="2194" t="s">
        <v>3486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3482</v>
      </c>
    </row>
    <row r="111" spans="1:12" hidden="1">
      <c r="A111" s="2158">
        <v>30124929</v>
      </c>
      <c r="B111" s="2159" t="s">
        <v>2661</v>
      </c>
      <c r="C111" s="2194" t="s">
        <v>3486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3482</v>
      </c>
    </row>
    <row r="112" spans="1:12" hidden="1">
      <c r="A112" s="2158">
        <v>30124930</v>
      </c>
      <c r="B112" s="2159" t="s">
        <v>2663</v>
      </c>
      <c r="C112" s="2159" t="s">
        <v>3486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2665</v>
      </c>
      <c r="C113" s="2159" t="s">
        <v>3487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2666</v>
      </c>
      <c r="C114" s="2159" t="s">
        <v>3487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2656</v>
      </c>
      <c r="C115" s="2194" t="s">
        <v>3486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3482</v>
      </c>
    </row>
    <row r="116" spans="1:12" hidden="1">
      <c r="A116" s="2158">
        <v>30125028</v>
      </c>
      <c r="B116" s="2159" t="s">
        <v>2660</v>
      </c>
      <c r="C116" s="2194" t="s">
        <v>3486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3482</v>
      </c>
    </row>
    <row r="117" spans="1:12" hidden="1">
      <c r="A117" s="2158">
        <v>30125029</v>
      </c>
      <c r="B117" s="2159" t="s">
        <v>2662</v>
      </c>
      <c r="C117" s="2194" t="s">
        <v>3486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3482</v>
      </c>
    </row>
    <row r="118" spans="1:12" hidden="1">
      <c r="A118" s="2158">
        <v>30125030</v>
      </c>
      <c r="B118" s="2159" t="s">
        <v>2667</v>
      </c>
      <c r="C118" s="2159" t="s">
        <v>3487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2668</v>
      </c>
      <c r="C119" s="2159" t="s">
        <v>3487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2669</v>
      </c>
      <c r="C120" s="2194" t="s">
        <v>3486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3482</v>
      </c>
    </row>
    <row r="121" spans="1:12" hidden="1">
      <c r="A121" s="2158">
        <v>30125203</v>
      </c>
      <c r="B121" s="2159" t="s">
        <v>2656</v>
      </c>
      <c r="C121" s="2194" t="s">
        <v>3486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3482</v>
      </c>
    </row>
    <row r="122" spans="1:12" hidden="1">
      <c r="A122" s="2158">
        <v>30125228</v>
      </c>
      <c r="B122" s="2159" t="s">
        <v>2660</v>
      </c>
      <c r="C122" s="2194" t="s">
        <v>3486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3482</v>
      </c>
    </row>
    <row r="123" spans="1:12" hidden="1">
      <c r="A123" s="2158">
        <v>30125229</v>
      </c>
      <c r="B123" s="2159" t="s">
        <v>2662</v>
      </c>
      <c r="C123" s="2194" t="s">
        <v>3486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3482</v>
      </c>
    </row>
    <row r="124" spans="1:12" hidden="1">
      <c r="A124" s="2158">
        <v>30125230</v>
      </c>
      <c r="B124" s="2159" t="s">
        <v>2664</v>
      </c>
      <c r="C124" s="2159" t="s">
        <v>3486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2670</v>
      </c>
      <c r="C125" s="2159" t="s">
        <v>3488</v>
      </c>
      <c r="D125" s="2159" t="s">
        <v>2671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2672</v>
      </c>
      <c r="C126" s="2159" t="s">
        <v>3489</v>
      </c>
      <c r="D126" s="2159" t="s">
        <v>2671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2673</v>
      </c>
      <c r="C127" s="2159" t="s">
        <v>3489</v>
      </c>
      <c r="D127" s="2159" t="s">
        <v>2671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2674</v>
      </c>
      <c r="C128" s="2194" t="s">
        <v>3488</v>
      </c>
      <c r="D128" s="2159" t="s">
        <v>2671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3482</v>
      </c>
    </row>
    <row r="129" spans="1:12" hidden="1">
      <c r="A129" s="2158">
        <v>30125529</v>
      </c>
      <c r="B129" s="2159" t="s">
        <v>2675</v>
      </c>
      <c r="C129" s="2159" t="s">
        <v>3489</v>
      </c>
      <c r="D129" s="2159" t="s">
        <v>2671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2676</v>
      </c>
      <c r="C130" s="2159" t="s">
        <v>3488</v>
      </c>
      <c r="D130" s="2159" t="s">
        <v>2671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2677</v>
      </c>
      <c r="C131" s="2159" t="s">
        <v>3490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2678</v>
      </c>
      <c r="C132" s="2194" t="s">
        <v>3490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3482</v>
      </c>
    </row>
    <row r="133" spans="1:12" hidden="1">
      <c r="A133" s="2158">
        <v>30125626</v>
      </c>
      <c r="B133" s="2159" t="s">
        <v>2679</v>
      </c>
      <c r="C133" s="2194" t="s">
        <v>3490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3482</v>
      </c>
    </row>
    <row r="134" spans="1:12" hidden="1">
      <c r="A134" s="2158">
        <v>30125627</v>
      </c>
      <c r="B134" s="2159" t="s">
        <v>2680</v>
      </c>
      <c r="C134" s="2194" t="s">
        <v>3490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3482</v>
      </c>
    </row>
    <row r="135" spans="1:12" hidden="1">
      <c r="A135" s="2158">
        <v>30125628</v>
      </c>
      <c r="B135" s="2159" t="s">
        <v>2681</v>
      </c>
      <c r="C135" s="2159" t="s">
        <v>3490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2682</v>
      </c>
      <c r="C136" s="2159" t="s">
        <v>3490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2683</v>
      </c>
      <c r="C137" s="2159" t="s">
        <v>3490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2684</v>
      </c>
      <c r="C138" s="2159" t="s">
        <v>3490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2678</v>
      </c>
      <c r="C139" s="2159" t="s">
        <v>3490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2685</v>
      </c>
      <c r="C140" s="2194" t="s">
        <v>3490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3482</v>
      </c>
    </row>
    <row r="141" spans="1:12" hidden="1">
      <c r="A141" s="2158">
        <v>30125730</v>
      </c>
      <c r="B141" s="2159" t="s">
        <v>2686</v>
      </c>
      <c r="C141" s="2159" t="s">
        <v>3490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2687</v>
      </c>
      <c r="C142" s="2194" t="s">
        <v>3491</v>
      </c>
      <c r="D142" s="2159" t="s">
        <v>2688</v>
      </c>
      <c r="E142" s="2159" t="s">
        <v>2688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3482</v>
      </c>
    </row>
    <row r="143" spans="1:12" hidden="1">
      <c r="A143" s="2158">
        <v>30140002</v>
      </c>
      <c r="B143" s="2159" t="s">
        <v>2689</v>
      </c>
      <c r="C143" s="2194" t="s">
        <v>3491</v>
      </c>
      <c r="D143" s="2159" t="s">
        <v>2688</v>
      </c>
      <c r="E143" s="2159" t="s">
        <v>2688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3482</v>
      </c>
    </row>
    <row r="144" spans="1:12" hidden="1">
      <c r="A144" s="2158">
        <v>30140003</v>
      </c>
      <c r="B144" s="2159" t="s">
        <v>2690</v>
      </c>
      <c r="C144" s="2159" t="s">
        <v>3491</v>
      </c>
      <c r="D144" s="2159" t="s">
        <v>2688</v>
      </c>
      <c r="E144" s="2159" t="s">
        <v>2688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2691</v>
      </c>
      <c r="C145" s="2159" t="s">
        <v>3491</v>
      </c>
      <c r="D145" s="2159" t="s">
        <v>2688</v>
      </c>
      <c r="E145" s="2159" t="s">
        <v>2688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2692</v>
      </c>
      <c r="C146" s="2159" t="s">
        <v>3491</v>
      </c>
      <c r="D146" s="2159" t="s">
        <v>2688</v>
      </c>
      <c r="E146" s="2159" t="s">
        <v>2688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2693</v>
      </c>
      <c r="C147" s="2159" t="s">
        <v>3491</v>
      </c>
      <c r="D147" s="2159" t="s">
        <v>2688</v>
      </c>
      <c r="E147" s="2159" t="s">
        <v>2688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2694</v>
      </c>
      <c r="C148" s="2194" t="s">
        <v>3491</v>
      </c>
      <c r="D148" s="2159" t="s">
        <v>2688</v>
      </c>
      <c r="E148" s="2159" t="s">
        <v>2688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3482</v>
      </c>
    </row>
    <row r="149" spans="1:12" hidden="1">
      <c r="A149" s="2158">
        <v>30140030</v>
      </c>
      <c r="B149" s="2159" t="s">
        <v>2695</v>
      </c>
      <c r="C149" s="2194" t="s">
        <v>3491</v>
      </c>
      <c r="D149" s="2159" t="s">
        <v>2688</v>
      </c>
      <c r="E149" s="2159" t="s">
        <v>2688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3482</v>
      </c>
    </row>
    <row r="150" spans="1:12" hidden="1">
      <c r="A150" s="2158">
        <v>30140101</v>
      </c>
      <c r="B150" s="2159" t="s">
        <v>2687</v>
      </c>
      <c r="C150" s="2194" t="s">
        <v>3491</v>
      </c>
      <c r="D150" s="2159" t="s">
        <v>2688</v>
      </c>
      <c r="E150" s="2159" t="s">
        <v>2688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3482</v>
      </c>
    </row>
    <row r="151" spans="1:12" hidden="1">
      <c r="A151" s="2158">
        <v>30140102</v>
      </c>
      <c r="B151" s="2159" t="s">
        <v>2689</v>
      </c>
      <c r="C151" s="2194" t="s">
        <v>3491</v>
      </c>
      <c r="D151" s="2159" t="s">
        <v>2688</v>
      </c>
      <c r="E151" s="2159" t="s">
        <v>2688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3482</v>
      </c>
    </row>
    <row r="152" spans="1:12" hidden="1">
      <c r="A152" s="2158">
        <v>30140103</v>
      </c>
      <c r="B152" s="2159" t="s">
        <v>2690</v>
      </c>
      <c r="C152" s="2194" t="s">
        <v>3491</v>
      </c>
      <c r="D152" s="2159" t="s">
        <v>2688</v>
      </c>
      <c r="E152" s="2159" t="s">
        <v>2688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3482</v>
      </c>
    </row>
    <row r="153" spans="1:12" hidden="1">
      <c r="A153" s="2158">
        <v>30140104</v>
      </c>
      <c r="B153" s="2159" t="s">
        <v>2696</v>
      </c>
      <c r="C153" s="2159" t="s">
        <v>3491</v>
      </c>
      <c r="D153" s="2159" t="s">
        <v>2688</v>
      </c>
      <c r="E153" s="2159" t="s">
        <v>2688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2697</v>
      </c>
      <c r="C154" s="2159" t="s">
        <v>3491</v>
      </c>
      <c r="D154" s="2159" t="s">
        <v>2688</v>
      </c>
      <c r="E154" s="2159" t="s">
        <v>2688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2698</v>
      </c>
      <c r="C155" s="2159" t="s">
        <v>3491</v>
      </c>
      <c r="D155" s="2159" t="s">
        <v>2688</v>
      </c>
      <c r="E155" s="2159" t="s">
        <v>2688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2699</v>
      </c>
      <c r="C156" s="2194" t="s">
        <v>3491</v>
      </c>
      <c r="D156" s="2159" t="s">
        <v>2688</v>
      </c>
      <c r="E156" s="2159" t="s">
        <v>2688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3482</v>
      </c>
    </row>
    <row r="157" spans="1:12" hidden="1">
      <c r="A157" s="2158">
        <v>30140108</v>
      </c>
      <c r="B157" s="2159" t="s">
        <v>2700</v>
      </c>
      <c r="C157" s="2194" t="s">
        <v>3491</v>
      </c>
      <c r="D157" s="2159" t="s">
        <v>2688</v>
      </c>
      <c r="E157" s="2159" t="s">
        <v>2688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3482</v>
      </c>
    </row>
    <row r="158" spans="1:12" hidden="1">
      <c r="A158" s="2158">
        <v>30140109</v>
      </c>
      <c r="B158" s="2159" t="s">
        <v>2701</v>
      </c>
      <c r="C158" s="2194" t="s">
        <v>3491</v>
      </c>
      <c r="D158" s="2159" t="s">
        <v>2688</v>
      </c>
      <c r="E158" s="2159" t="s">
        <v>2688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3482</v>
      </c>
    </row>
    <row r="159" spans="1:12" hidden="1">
      <c r="A159" s="2158">
        <v>30140110</v>
      </c>
      <c r="B159" s="2159" t="s">
        <v>2702</v>
      </c>
      <c r="C159" s="2194" t="s">
        <v>3491</v>
      </c>
      <c r="D159" s="2159" t="s">
        <v>2688</v>
      </c>
      <c r="E159" s="2159" t="s">
        <v>2688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3482</v>
      </c>
    </row>
    <row r="160" spans="1:12" hidden="1">
      <c r="A160" s="2158">
        <v>30140111</v>
      </c>
      <c r="B160" s="2159" t="s">
        <v>2703</v>
      </c>
      <c r="C160" s="2194" t="s">
        <v>3491</v>
      </c>
      <c r="D160" s="2159" t="s">
        <v>2688</v>
      </c>
      <c r="E160" s="2159" t="s">
        <v>2688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3482</v>
      </c>
    </row>
    <row r="161" spans="1:12" hidden="1">
      <c r="A161" s="2158">
        <v>30140112</v>
      </c>
      <c r="B161" s="2159" t="s">
        <v>2704</v>
      </c>
      <c r="C161" s="2194" t="s">
        <v>3491</v>
      </c>
      <c r="D161" s="2159" t="s">
        <v>2688</v>
      </c>
      <c r="E161" s="2159" t="s">
        <v>2688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3482</v>
      </c>
    </row>
    <row r="162" spans="1:12" hidden="1">
      <c r="A162" s="2158">
        <v>12002486</v>
      </c>
      <c r="B162" s="2159" t="s">
        <v>2705</v>
      </c>
      <c r="C162" s="2159" t="s">
        <v>3492</v>
      </c>
      <c r="D162" s="2159" t="s">
        <v>2688</v>
      </c>
      <c r="E162" s="2159" t="s">
        <v>2688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2706</v>
      </c>
      <c r="C163" s="2159" t="s">
        <v>3492</v>
      </c>
      <c r="D163" s="2159" t="s">
        <v>2688</v>
      </c>
      <c r="E163" s="2159" t="s">
        <v>2688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2707</v>
      </c>
      <c r="C164" s="2159" t="s">
        <v>3492</v>
      </c>
      <c r="D164" s="2159" t="s">
        <v>2688</v>
      </c>
      <c r="E164" s="2159" t="s">
        <v>2688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2708</v>
      </c>
      <c r="C165" s="2159" t="s">
        <v>3492</v>
      </c>
      <c r="D165" s="2159" t="s">
        <v>2688</v>
      </c>
      <c r="E165" s="2159" t="s">
        <v>2688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2709</v>
      </c>
      <c r="C166" s="2159" t="s">
        <v>3492</v>
      </c>
      <c r="D166" s="2159" t="s">
        <v>2688</v>
      </c>
      <c r="E166" s="2159" t="s">
        <v>2688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2710</v>
      </c>
      <c r="C167" s="2159" t="s">
        <v>3493</v>
      </c>
      <c r="D167" s="2159" t="s">
        <v>2711</v>
      </c>
      <c r="E167" s="2159" t="s">
        <v>2688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2712</v>
      </c>
      <c r="C168" s="2159" t="s">
        <v>3493</v>
      </c>
      <c r="D168" s="2159" t="s">
        <v>2711</v>
      </c>
      <c r="E168" s="2159" t="s">
        <v>2688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2713</v>
      </c>
      <c r="C169" s="2159" t="s">
        <v>3493</v>
      </c>
      <c r="D169" s="2159" t="s">
        <v>2711</v>
      </c>
      <c r="E169" s="2159" t="s">
        <v>2688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2714</v>
      </c>
      <c r="C170" s="2159" t="s">
        <v>3493</v>
      </c>
      <c r="D170" s="2159" t="s">
        <v>2711</v>
      </c>
      <c r="E170" s="2159" t="s">
        <v>2688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2715</v>
      </c>
      <c r="C171" s="2159" t="s">
        <v>3493</v>
      </c>
      <c r="D171" s="2159" t="s">
        <v>2711</v>
      </c>
      <c r="E171" s="2159" t="s">
        <v>2688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2716</v>
      </c>
      <c r="C172" s="2159" t="s">
        <v>3493</v>
      </c>
      <c r="D172" s="2159" t="s">
        <v>2711</v>
      </c>
      <c r="E172" s="2159" t="s">
        <v>2688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2717</v>
      </c>
      <c r="C173" s="2159" t="s">
        <v>3493</v>
      </c>
      <c r="D173" s="2159" t="s">
        <v>2711</v>
      </c>
      <c r="E173" s="2159" t="s">
        <v>2688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2718</v>
      </c>
      <c r="C174" s="2194" t="s">
        <v>3493</v>
      </c>
      <c r="D174" s="2159" t="s">
        <v>2711</v>
      </c>
      <c r="E174" s="2159" t="s">
        <v>2688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3482</v>
      </c>
    </row>
    <row r="175" spans="1:12" hidden="1">
      <c r="A175" s="2158">
        <v>30141130</v>
      </c>
      <c r="B175" s="2159" t="s">
        <v>2719</v>
      </c>
      <c r="C175" s="2194" t="s">
        <v>3493</v>
      </c>
      <c r="D175" s="2159" t="s">
        <v>2711</v>
      </c>
      <c r="E175" s="2159" t="s">
        <v>2688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3482</v>
      </c>
    </row>
    <row r="176" spans="1:12" hidden="1">
      <c r="A176" s="2158">
        <v>30160202</v>
      </c>
      <c r="B176" s="2159" t="s">
        <v>2720</v>
      </c>
      <c r="C176" s="2194" t="s">
        <v>1332</v>
      </c>
      <c r="D176" s="2159" t="s">
        <v>2721</v>
      </c>
      <c r="E176" s="2159" t="s">
        <v>2722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3482</v>
      </c>
    </row>
    <row r="177" spans="1:12" hidden="1">
      <c r="A177" s="2158">
        <v>30160284</v>
      </c>
      <c r="B177" s="2159" t="s">
        <v>2720</v>
      </c>
      <c r="C177" s="2159" t="s">
        <v>1332</v>
      </c>
      <c r="D177" s="2159" t="s">
        <v>2721</v>
      </c>
      <c r="E177" s="2159" t="s">
        <v>2722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2723</v>
      </c>
      <c r="C178" s="2159" t="s">
        <v>1254</v>
      </c>
      <c r="D178" s="2159" t="s">
        <v>2564</v>
      </c>
      <c r="E178" s="2159" t="s">
        <v>2565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2724</v>
      </c>
      <c r="C179" s="2159" t="s">
        <v>1254</v>
      </c>
      <c r="D179" s="2159" t="s">
        <v>2564</v>
      </c>
      <c r="E179" s="2159" t="s">
        <v>2565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2725</v>
      </c>
      <c r="C180" s="2159" t="s">
        <v>3494</v>
      </c>
      <c r="D180" s="2159" t="s">
        <v>2726</v>
      </c>
      <c r="E180" s="2159" t="s">
        <v>2722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2727</v>
      </c>
      <c r="C181" s="2159" t="s">
        <v>1652</v>
      </c>
      <c r="D181" s="2159" t="s">
        <v>2728</v>
      </c>
      <c r="E181" s="2159" t="s">
        <v>2722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2729</v>
      </c>
      <c r="C182" s="2159" t="s">
        <v>1652</v>
      </c>
      <c r="D182" s="2159" t="s">
        <v>2728</v>
      </c>
      <c r="E182" s="2159" t="s">
        <v>2722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2730</v>
      </c>
      <c r="C183" s="2159" t="s">
        <v>1652</v>
      </c>
      <c r="D183" s="2159" t="s">
        <v>2728</v>
      </c>
      <c r="E183" s="2159" t="s">
        <v>2722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2645</v>
      </c>
      <c r="C184" s="2159" t="s">
        <v>1249</v>
      </c>
      <c r="D184" s="2159" t="s">
        <v>2576</v>
      </c>
      <c r="E184" s="2159" t="s">
        <v>2565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2646</v>
      </c>
      <c r="C185" s="2159" t="s">
        <v>1249</v>
      </c>
      <c r="D185" s="2159" t="s">
        <v>2576</v>
      </c>
      <c r="E185" s="2159" t="s">
        <v>2565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2731</v>
      </c>
      <c r="C186" s="2159" t="s">
        <v>3495</v>
      </c>
      <c r="D186" s="2159" t="s">
        <v>2732</v>
      </c>
      <c r="E186" s="2159" t="s">
        <v>2565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2733</v>
      </c>
      <c r="C187" s="2159" t="s">
        <v>3490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2734</v>
      </c>
      <c r="C188" s="2159" t="s">
        <v>3490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2735</v>
      </c>
      <c r="C189" s="2194" t="s">
        <v>3490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3482</v>
      </c>
    </row>
    <row r="190" spans="1:12" hidden="1">
      <c r="A190" s="2158">
        <v>30315028</v>
      </c>
      <c r="B190" s="2159" t="s">
        <v>2736</v>
      </c>
      <c r="C190" s="2194" t="s">
        <v>3490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3482</v>
      </c>
    </row>
    <row r="191" spans="1:12" hidden="1">
      <c r="A191" s="2158">
        <v>30315029</v>
      </c>
      <c r="B191" s="2159" t="s">
        <v>2737</v>
      </c>
      <c r="C191" s="2159" t="s">
        <v>3490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2738</v>
      </c>
      <c r="C192" s="2159" t="s">
        <v>3490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2739</v>
      </c>
      <c r="C193" s="2159" t="s">
        <v>3490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2740</v>
      </c>
      <c r="C194" s="2159" t="s">
        <v>3490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2741</v>
      </c>
      <c r="C195" s="2159" t="s">
        <v>3490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2742</v>
      </c>
      <c r="C196" s="2194" t="s">
        <v>3485</v>
      </c>
      <c r="D196" s="2159" t="s">
        <v>2641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3482</v>
      </c>
    </row>
    <row r="197" spans="1:12" hidden="1">
      <c r="A197" s="2158">
        <v>30320113</v>
      </c>
      <c r="B197" s="2159" t="s">
        <v>2743</v>
      </c>
      <c r="C197" s="2159" t="s">
        <v>3485</v>
      </c>
      <c r="D197" s="2159" t="s">
        <v>2641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2744</v>
      </c>
      <c r="C198" s="2159" t="s">
        <v>3485</v>
      </c>
      <c r="D198" s="2159" t="s">
        <v>2641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2745</v>
      </c>
      <c r="C199" s="2159" t="s">
        <v>3485</v>
      </c>
      <c r="D199" s="2159" t="s">
        <v>2641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2746</v>
      </c>
      <c r="C200" s="2159" t="s">
        <v>3485</v>
      </c>
      <c r="D200" s="2159" t="s">
        <v>2641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2747</v>
      </c>
      <c r="C201" s="2194" t="s">
        <v>1249</v>
      </c>
      <c r="D201" s="2159" t="s">
        <v>2576</v>
      </c>
      <c r="E201" s="2159" t="s">
        <v>2565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3482</v>
      </c>
    </row>
    <row r="202" spans="1:12" hidden="1">
      <c r="A202" s="2158">
        <v>30330027</v>
      </c>
      <c r="B202" s="2159" t="s">
        <v>2748</v>
      </c>
      <c r="C202" s="2194" t="s">
        <v>1249</v>
      </c>
      <c r="D202" s="2159" t="s">
        <v>2576</v>
      </c>
      <c r="E202" s="2159" t="s">
        <v>2565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3482</v>
      </c>
    </row>
    <row r="203" spans="1:12" hidden="1">
      <c r="A203" s="2158">
        <v>30330028</v>
      </c>
      <c r="B203" s="2159" t="s">
        <v>2749</v>
      </c>
      <c r="C203" s="2159" t="s">
        <v>1249</v>
      </c>
      <c r="D203" s="2159" t="s">
        <v>2576</v>
      </c>
      <c r="E203" s="2159" t="s">
        <v>2565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2750</v>
      </c>
      <c r="C204" s="2159" t="s">
        <v>1249</v>
      </c>
      <c r="D204" s="2159" t="s">
        <v>2576</v>
      </c>
      <c r="E204" s="2159" t="s">
        <v>2565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2751</v>
      </c>
      <c r="C205" s="2194" t="s">
        <v>2054</v>
      </c>
      <c r="D205" s="2159" t="s">
        <v>2564</v>
      </c>
      <c r="E205" s="2159" t="s">
        <v>2565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3482</v>
      </c>
    </row>
    <row r="206" spans="1:12" hidden="1">
      <c r="A206" s="2158">
        <v>30340309</v>
      </c>
      <c r="B206" s="2159" t="s">
        <v>2752</v>
      </c>
      <c r="C206" s="2159" t="s">
        <v>2054</v>
      </c>
      <c r="D206" s="2159" t="s">
        <v>2564</v>
      </c>
      <c r="E206" s="2159" t="s">
        <v>2565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2753</v>
      </c>
      <c r="C207" s="2159" t="s">
        <v>2054</v>
      </c>
      <c r="D207" s="2159" t="s">
        <v>2564</v>
      </c>
      <c r="E207" s="2159" t="s">
        <v>2565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2754</v>
      </c>
      <c r="C208" s="2159" t="s">
        <v>2054</v>
      </c>
      <c r="D208" s="2159" t="s">
        <v>2564</v>
      </c>
      <c r="E208" s="2159" t="s">
        <v>2565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2755</v>
      </c>
      <c r="C209" s="2159" t="s">
        <v>1321</v>
      </c>
      <c r="D209" s="2159" t="s">
        <v>2564</v>
      </c>
      <c r="E209" s="2159" t="s">
        <v>2565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2756</v>
      </c>
      <c r="C210" s="2159" t="s">
        <v>1321</v>
      </c>
      <c r="D210" s="2159" t="s">
        <v>2564</v>
      </c>
      <c r="E210" s="2159" t="s">
        <v>2565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2757</v>
      </c>
      <c r="C211" s="2194" t="s">
        <v>1321</v>
      </c>
      <c r="D211" s="2159" t="s">
        <v>2564</v>
      </c>
      <c r="E211" s="2159" t="s">
        <v>2565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3482</v>
      </c>
    </row>
    <row r="212" spans="1:12" hidden="1">
      <c r="A212" s="2158">
        <v>30340708</v>
      </c>
      <c r="B212" s="2159" t="s">
        <v>2758</v>
      </c>
      <c r="C212" s="2194" t="s">
        <v>1321</v>
      </c>
      <c r="D212" s="2159" t="s">
        <v>2564</v>
      </c>
      <c r="E212" s="2159" t="s">
        <v>2565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3482</v>
      </c>
    </row>
    <row r="213" spans="1:12" hidden="1">
      <c r="A213" s="2158">
        <v>30340709</v>
      </c>
      <c r="B213" s="2159" t="s">
        <v>2759</v>
      </c>
      <c r="C213" s="2159" t="s">
        <v>1321</v>
      </c>
      <c r="D213" s="2159" t="s">
        <v>2564</v>
      </c>
      <c r="E213" s="2159" t="s">
        <v>2565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2760</v>
      </c>
      <c r="C214" s="2159" t="s">
        <v>1321</v>
      </c>
      <c r="D214" s="2159" t="s">
        <v>2564</v>
      </c>
      <c r="E214" s="2159" t="s">
        <v>2565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2761</v>
      </c>
      <c r="C215" s="2159" t="s">
        <v>1321</v>
      </c>
      <c r="D215" s="2159" t="s">
        <v>2564</v>
      </c>
      <c r="E215" s="2159" t="s">
        <v>2565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2762</v>
      </c>
      <c r="C216" s="2194" t="s">
        <v>1321</v>
      </c>
      <c r="D216" s="2159" t="s">
        <v>2564</v>
      </c>
      <c r="E216" s="2159" t="s">
        <v>2565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3482</v>
      </c>
    </row>
    <row r="217" spans="1:12" hidden="1">
      <c r="A217" s="2158">
        <v>30340807</v>
      </c>
      <c r="B217" s="2159" t="s">
        <v>2757</v>
      </c>
      <c r="C217" s="2194" t="s">
        <v>1321</v>
      </c>
      <c r="D217" s="2159" t="s">
        <v>2564</v>
      </c>
      <c r="E217" s="2159" t="s">
        <v>2565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3482</v>
      </c>
    </row>
    <row r="218" spans="1:12" hidden="1">
      <c r="A218" s="2158">
        <v>30340808</v>
      </c>
      <c r="B218" s="2159" t="s">
        <v>2758</v>
      </c>
      <c r="C218" s="2194" t="s">
        <v>1321</v>
      </c>
      <c r="D218" s="2159" t="s">
        <v>2564</v>
      </c>
      <c r="E218" s="2159" t="s">
        <v>2565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3482</v>
      </c>
    </row>
    <row r="219" spans="1:12" hidden="1">
      <c r="A219" s="2158">
        <v>30340809</v>
      </c>
      <c r="B219" s="2159" t="s">
        <v>2759</v>
      </c>
      <c r="C219" s="2159" t="s">
        <v>1321</v>
      </c>
      <c r="D219" s="2159" t="s">
        <v>2564</v>
      </c>
      <c r="E219" s="2159" t="s">
        <v>2565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2763</v>
      </c>
      <c r="C220" s="2159" t="s">
        <v>1321</v>
      </c>
      <c r="D220" s="2159" t="s">
        <v>2564</v>
      </c>
      <c r="E220" s="2159" t="s">
        <v>2565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2764</v>
      </c>
      <c r="C221" s="2159" t="s">
        <v>1321</v>
      </c>
      <c r="D221" s="2159" t="s">
        <v>2564</v>
      </c>
      <c r="E221" s="2159" t="s">
        <v>2565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2762</v>
      </c>
      <c r="C222" s="2194" t="s">
        <v>1321</v>
      </c>
      <c r="D222" s="2159" t="s">
        <v>2564</v>
      </c>
      <c r="E222" s="2159" t="s">
        <v>2565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3482</v>
      </c>
    </row>
    <row r="223" spans="1:12" hidden="1">
      <c r="A223" s="2158">
        <v>30341007</v>
      </c>
      <c r="B223" s="2159" t="s">
        <v>2757</v>
      </c>
      <c r="C223" s="2194" t="s">
        <v>1321</v>
      </c>
      <c r="D223" s="2159" t="s">
        <v>2564</v>
      </c>
      <c r="E223" s="2159" t="s">
        <v>2565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3482</v>
      </c>
    </row>
    <row r="224" spans="1:12" hidden="1">
      <c r="A224" s="2158">
        <v>30341008</v>
      </c>
      <c r="B224" s="2159" t="s">
        <v>2758</v>
      </c>
      <c r="C224" s="2194" t="s">
        <v>1321</v>
      </c>
      <c r="D224" s="2159" t="s">
        <v>2564</v>
      </c>
      <c r="E224" s="2159" t="s">
        <v>2565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3482</v>
      </c>
    </row>
    <row r="225" spans="1:12" hidden="1">
      <c r="A225" s="2158">
        <v>30341009</v>
      </c>
      <c r="B225" s="2159" t="s">
        <v>2759</v>
      </c>
      <c r="C225" s="2159" t="s">
        <v>1321</v>
      </c>
      <c r="D225" s="2159" t="s">
        <v>2564</v>
      </c>
      <c r="E225" s="2159" t="s">
        <v>2565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2765</v>
      </c>
      <c r="C226" s="2159" t="s">
        <v>1321</v>
      </c>
      <c r="D226" s="2159" t="s">
        <v>2564</v>
      </c>
      <c r="E226" s="2159" t="s">
        <v>2565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2761</v>
      </c>
      <c r="C227" s="2194" t="s">
        <v>1321</v>
      </c>
      <c r="D227" s="2159" t="s">
        <v>2564</v>
      </c>
      <c r="E227" s="2159" t="s">
        <v>2565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3482</v>
      </c>
    </row>
    <row r="228" spans="1:12" hidden="1">
      <c r="A228" s="2158">
        <v>30341012</v>
      </c>
      <c r="B228" s="2159" t="s">
        <v>2762</v>
      </c>
      <c r="C228" s="2194" t="s">
        <v>1321</v>
      </c>
      <c r="D228" s="2159" t="s">
        <v>2564</v>
      </c>
      <c r="E228" s="2159" t="s">
        <v>2565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3482</v>
      </c>
    </row>
    <row r="229" spans="1:12" hidden="1">
      <c r="A229" s="2158">
        <v>12002819</v>
      </c>
      <c r="B229" s="2159" t="s">
        <v>2693</v>
      </c>
      <c r="C229" s="2159" t="s">
        <v>3491</v>
      </c>
      <c r="D229" s="2159" t="s">
        <v>2688</v>
      </c>
      <c r="E229" s="2159" t="s">
        <v>2688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2692</v>
      </c>
      <c r="C230" s="2159" t="s">
        <v>3491</v>
      </c>
      <c r="D230" s="2159" t="s">
        <v>2688</v>
      </c>
      <c r="E230" s="2159" t="s">
        <v>2688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2699</v>
      </c>
      <c r="C231" s="2159" t="s">
        <v>3491</v>
      </c>
      <c r="D231" s="2159" t="s">
        <v>2688</v>
      </c>
      <c r="E231" s="2159" t="s">
        <v>2688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2766</v>
      </c>
      <c r="C232" s="2194" t="s">
        <v>3491</v>
      </c>
      <c r="D232" s="2159" t="s">
        <v>2688</v>
      </c>
      <c r="E232" s="2159" t="s">
        <v>2688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3482</v>
      </c>
    </row>
    <row r="233" spans="1:12" hidden="1">
      <c r="A233" s="2158">
        <v>30350003</v>
      </c>
      <c r="B233" s="2159" t="s">
        <v>2767</v>
      </c>
      <c r="C233" s="2194" t="s">
        <v>3491</v>
      </c>
      <c r="D233" s="2159" t="s">
        <v>2688</v>
      </c>
      <c r="E233" s="2159" t="s">
        <v>2688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3482</v>
      </c>
    </row>
    <row r="234" spans="1:12" hidden="1">
      <c r="A234" s="2158">
        <v>30350004</v>
      </c>
      <c r="B234" s="2159" t="s">
        <v>2768</v>
      </c>
      <c r="C234" s="2194" t="s">
        <v>3491</v>
      </c>
      <c r="D234" s="2159" t="s">
        <v>2688</v>
      </c>
      <c r="E234" s="2159" t="s">
        <v>2688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3482</v>
      </c>
    </row>
    <row r="235" spans="1:12" hidden="1">
      <c r="A235" s="2158">
        <v>30350005</v>
      </c>
      <c r="B235" s="2159" t="s">
        <v>2769</v>
      </c>
      <c r="C235" s="2159" t="s">
        <v>3491</v>
      </c>
      <c r="D235" s="2159" t="s">
        <v>2688</v>
      </c>
      <c r="E235" s="2159" t="s">
        <v>2688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2770</v>
      </c>
      <c r="C236" s="2159" t="s">
        <v>3491</v>
      </c>
      <c r="D236" s="2159" t="s">
        <v>2688</v>
      </c>
      <c r="E236" s="2159" t="s">
        <v>2688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2771</v>
      </c>
      <c r="C237" s="2159" t="s">
        <v>3491</v>
      </c>
      <c r="D237" s="2159" t="s">
        <v>2688</v>
      </c>
      <c r="E237" s="2159" t="s">
        <v>2688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2772</v>
      </c>
      <c r="C238" s="2194" t="s">
        <v>3491</v>
      </c>
      <c r="D238" s="2159" t="s">
        <v>2688</v>
      </c>
      <c r="E238" s="2159" t="s">
        <v>2688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3482</v>
      </c>
    </row>
    <row r="239" spans="1:12" hidden="1">
      <c r="A239" s="2158">
        <v>30350102</v>
      </c>
      <c r="B239" s="2159" t="s">
        <v>2766</v>
      </c>
      <c r="C239" s="2159" t="s">
        <v>3491</v>
      </c>
      <c r="D239" s="2159" t="s">
        <v>2688</v>
      </c>
      <c r="E239" s="2159" t="s">
        <v>2688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2767</v>
      </c>
      <c r="C240" s="2159" t="s">
        <v>3491</v>
      </c>
      <c r="D240" s="2159" t="s">
        <v>2688</v>
      </c>
      <c r="E240" s="2159" t="s">
        <v>2688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2773</v>
      </c>
      <c r="C241" s="2159" t="s">
        <v>3491</v>
      </c>
      <c r="D241" s="2159" t="s">
        <v>2688</v>
      </c>
      <c r="E241" s="2159" t="s">
        <v>2688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2774</v>
      </c>
      <c r="C242" s="2159" t="s">
        <v>3491</v>
      </c>
      <c r="D242" s="2159" t="s">
        <v>2688</v>
      </c>
      <c r="E242" s="2159" t="s">
        <v>2688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2775</v>
      </c>
      <c r="C243" s="2159" t="s">
        <v>3491</v>
      </c>
      <c r="D243" s="2159" t="s">
        <v>2688</v>
      </c>
      <c r="E243" s="2159" t="s">
        <v>2688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2776</v>
      </c>
      <c r="C244" s="2159" t="s">
        <v>3491</v>
      </c>
      <c r="D244" s="2159" t="s">
        <v>2688</v>
      </c>
      <c r="E244" s="2159" t="s">
        <v>2688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2772</v>
      </c>
      <c r="C245" s="2194" t="s">
        <v>3491</v>
      </c>
      <c r="D245" s="2159" t="s">
        <v>2688</v>
      </c>
      <c r="E245" s="2159" t="s">
        <v>2688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3482</v>
      </c>
    </row>
    <row r="246" spans="1:12" hidden="1">
      <c r="A246" s="2158">
        <v>30350203</v>
      </c>
      <c r="B246" s="2159" t="s">
        <v>2767</v>
      </c>
      <c r="C246" s="2194" t="s">
        <v>3491</v>
      </c>
      <c r="D246" s="2159" t="s">
        <v>2688</v>
      </c>
      <c r="E246" s="2159" t="s">
        <v>2688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3482</v>
      </c>
    </row>
    <row r="247" spans="1:12" hidden="1">
      <c r="A247" s="2158">
        <v>30350204</v>
      </c>
      <c r="B247" s="2159" t="s">
        <v>2768</v>
      </c>
      <c r="C247" s="2194" t="s">
        <v>3491</v>
      </c>
      <c r="D247" s="2159" t="s">
        <v>2688</v>
      </c>
      <c r="E247" s="2159" t="s">
        <v>2688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3482</v>
      </c>
    </row>
    <row r="248" spans="1:12" hidden="1">
      <c r="A248" s="2158">
        <v>30350205</v>
      </c>
      <c r="B248" s="2159" t="s">
        <v>2777</v>
      </c>
      <c r="C248" s="2159" t="s">
        <v>3491</v>
      </c>
      <c r="D248" s="2159" t="s">
        <v>2688</v>
      </c>
      <c r="E248" s="2159" t="s">
        <v>2688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2778</v>
      </c>
      <c r="C249" s="2159" t="s">
        <v>3491</v>
      </c>
      <c r="D249" s="2159" t="s">
        <v>2688</v>
      </c>
      <c r="E249" s="2159" t="s">
        <v>2688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2779</v>
      </c>
      <c r="C250" s="2159" t="s">
        <v>3491</v>
      </c>
      <c r="D250" s="2159" t="s">
        <v>2688</v>
      </c>
      <c r="E250" s="2159" t="s">
        <v>2688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2780</v>
      </c>
      <c r="C251" s="2159" t="s">
        <v>3491</v>
      </c>
      <c r="D251" s="2159" t="s">
        <v>2688</v>
      </c>
      <c r="E251" s="2159" t="s">
        <v>2688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2781</v>
      </c>
      <c r="C252" s="2194" t="s">
        <v>3491</v>
      </c>
      <c r="D252" s="2159" t="s">
        <v>2688</v>
      </c>
      <c r="E252" s="2159" t="s">
        <v>2688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3482</v>
      </c>
    </row>
    <row r="253" spans="1:12" hidden="1">
      <c r="A253" s="2158">
        <v>43210128</v>
      </c>
      <c r="B253" s="2159" t="s">
        <v>2782</v>
      </c>
      <c r="C253" s="2159" t="s">
        <v>3491</v>
      </c>
      <c r="D253" s="2159" t="s">
        <v>2688</v>
      </c>
      <c r="E253" s="2159" t="s">
        <v>2688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2783</v>
      </c>
      <c r="C254" s="2159" t="s">
        <v>3491</v>
      </c>
      <c r="D254" s="2159" t="s">
        <v>2688</v>
      </c>
      <c r="E254" s="2159" t="s">
        <v>2688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2772</v>
      </c>
      <c r="C255" s="2159" t="s">
        <v>3491</v>
      </c>
      <c r="D255" s="2159" t="s">
        <v>2688</v>
      </c>
      <c r="E255" s="2159" t="s">
        <v>2688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2784</v>
      </c>
      <c r="C256" s="2159" t="s">
        <v>2552</v>
      </c>
      <c r="D256" s="2159" t="s">
        <v>2688</v>
      </c>
      <c r="E256" s="2159" t="s">
        <v>2688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2785</v>
      </c>
      <c r="C257" s="2159" t="s">
        <v>2552</v>
      </c>
      <c r="D257" s="2159" t="s">
        <v>2688</v>
      </c>
      <c r="E257" s="2159" t="s">
        <v>2688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2786</v>
      </c>
      <c r="C258" s="2159" t="s">
        <v>2552</v>
      </c>
      <c r="D258" s="2159" t="s">
        <v>2688</v>
      </c>
      <c r="E258" s="2159" t="s">
        <v>2688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2787</v>
      </c>
      <c r="C259" s="2159" t="s">
        <v>2552</v>
      </c>
      <c r="D259" s="2159" t="s">
        <v>2688</v>
      </c>
      <c r="E259" s="2159" t="s">
        <v>2688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2786</v>
      </c>
      <c r="C260" s="2159" t="s">
        <v>2552</v>
      </c>
      <c r="D260" s="2159" t="s">
        <v>2688</v>
      </c>
      <c r="E260" s="2159" t="s">
        <v>2688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2789</v>
      </c>
      <c r="C261" s="2159" t="s">
        <v>2552</v>
      </c>
      <c r="D261" s="2159" t="s">
        <v>2688</v>
      </c>
      <c r="E261" s="2159" t="s">
        <v>2688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2790</v>
      </c>
      <c r="C262" s="2159" t="s">
        <v>2552</v>
      </c>
      <c r="D262" s="2159" t="s">
        <v>2688</v>
      </c>
      <c r="E262" s="2159" t="s">
        <v>2688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2790</v>
      </c>
      <c r="C263" s="2159" t="s">
        <v>2552</v>
      </c>
      <c r="D263" s="2159" t="s">
        <v>2688</v>
      </c>
      <c r="E263" s="2159" t="s">
        <v>2688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2791</v>
      </c>
      <c r="C264" s="2159" t="s">
        <v>2552</v>
      </c>
      <c r="D264" s="2159" t="s">
        <v>2688</v>
      </c>
      <c r="E264" s="2159" t="s">
        <v>2688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2791</v>
      </c>
      <c r="C265" s="2159" t="s">
        <v>2552</v>
      </c>
      <c r="D265" s="2159" t="s">
        <v>2688</v>
      </c>
      <c r="E265" s="2159" t="s">
        <v>2688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2791</v>
      </c>
      <c r="C266" s="2159" t="s">
        <v>2552</v>
      </c>
      <c r="D266" s="2159" t="s">
        <v>2688</v>
      </c>
      <c r="E266" s="2159" t="s">
        <v>2688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2791</v>
      </c>
      <c r="C267" s="2159" t="s">
        <v>2552</v>
      </c>
      <c r="D267" s="2159" t="s">
        <v>2688</v>
      </c>
      <c r="E267" s="2159" t="s">
        <v>2688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2792</v>
      </c>
      <c r="C268" s="2194" t="s">
        <v>3496</v>
      </c>
      <c r="D268" s="2159" t="s">
        <v>2793</v>
      </c>
      <c r="E268" s="2159" t="s">
        <v>2688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3482</v>
      </c>
    </row>
    <row r="269" spans="1:12" hidden="1">
      <c r="A269" s="2158">
        <v>30355001</v>
      </c>
      <c r="B269" s="2159" t="s">
        <v>2794</v>
      </c>
      <c r="C269" s="2194" t="s">
        <v>3493</v>
      </c>
      <c r="D269" s="2159" t="s">
        <v>2711</v>
      </c>
      <c r="E269" s="2159" t="s">
        <v>2688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3482</v>
      </c>
    </row>
    <row r="270" spans="1:12" hidden="1">
      <c r="A270" s="2158">
        <v>30355002</v>
      </c>
      <c r="B270" s="2159" t="s">
        <v>2795</v>
      </c>
      <c r="C270" s="2159" t="s">
        <v>3493</v>
      </c>
      <c r="D270" s="2159" t="s">
        <v>2711</v>
      </c>
      <c r="E270" s="2159" t="s">
        <v>2688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2796</v>
      </c>
      <c r="C271" s="2159" t="s">
        <v>3493</v>
      </c>
      <c r="D271" s="2159" t="s">
        <v>2711</v>
      </c>
      <c r="E271" s="2159" t="s">
        <v>2688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2797</v>
      </c>
      <c r="C272" s="2159" t="s">
        <v>3493</v>
      </c>
      <c r="D272" s="2159" t="s">
        <v>2711</v>
      </c>
      <c r="E272" s="2159" t="s">
        <v>2688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2798</v>
      </c>
      <c r="C273" s="2194" t="s">
        <v>3493</v>
      </c>
      <c r="D273" s="2159" t="s">
        <v>2711</v>
      </c>
      <c r="E273" s="2159" t="s">
        <v>2688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3482</v>
      </c>
    </row>
    <row r="274" spans="1:12" hidden="1">
      <c r="A274" s="2158">
        <v>30355006</v>
      </c>
      <c r="B274" s="2159" t="s">
        <v>2799</v>
      </c>
      <c r="C274" s="2194" t="s">
        <v>3493</v>
      </c>
      <c r="D274" s="2159" t="s">
        <v>2711</v>
      </c>
      <c r="E274" s="2159" t="s">
        <v>2688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3482</v>
      </c>
    </row>
    <row r="275" spans="1:12" hidden="1">
      <c r="A275" s="2158">
        <v>30355030</v>
      </c>
      <c r="B275" s="2159" t="s">
        <v>2719</v>
      </c>
      <c r="C275" s="2194" t="s">
        <v>3493</v>
      </c>
      <c r="D275" s="2159" t="s">
        <v>2711</v>
      </c>
      <c r="E275" s="2159" t="s">
        <v>2688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3482</v>
      </c>
    </row>
    <row r="276" spans="1:12" hidden="1">
      <c r="A276" s="2158">
        <v>30355101</v>
      </c>
      <c r="B276" s="2159" t="s">
        <v>2794</v>
      </c>
      <c r="C276" s="2194" t="s">
        <v>3493</v>
      </c>
      <c r="D276" s="2159" t="s">
        <v>2711</v>
      </c>
      <c r="E276" s="2159" t="s">
        <v>2688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3482</v>
      </c>
    </row>
    <row r="277" spans="1:12" hidden="1">
      <c r="A277" s="2158">
        <v>30355102</v>
      </c>
      <c r="B277" s="2159" t="s">
        <v>2800</v>
      </c>
      <c r="C277" s="2159" t="s">
        <v>3493</v>
      </c>
      <c r="D277" s="2159" t="s">
        <v>2711</v>
      </c>
      <c r="E277" s="2159" t="s">
        <v>2688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2801</v>
      </c>
      <c r="C278" s="2159" t="s">
        <v>3493</v>
      </c>
      <c r="D278" s="2159" t="s">
        <v>2711</v>
      </c>
      <c r="E278" s="2159" t="s">
        <v>2688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2802</v>
      </c>
      <c r="C279" s="2159" t="s">
        <v>3493</v>
      </c>
      <c r="D279" s="2159" t="s">
        <v>2711</v>
      </c>
      <c r="E279" s="2159" t="s">
        <v>2688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2803</v>
      </c>
      <c r="C280" s="2159" t="s">
        <v>3493</v>
      </c>
      <c r="D280" s="2159" t="s">
        <v>2711</v>
      </c>
      <c r="E280" s="2159" t="s">
        <v>2688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2799</v>
      </c>
      <c r="C281" s="2194" t="s">
        <v>3493</v>
      </c>
      <c r="D281" s="2159" t="s">
        <v>2711</v>
      </c>
      <c r="E281" s="2159" t="s">
        <v>2688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3482</v>
      </c>
    </row>
    <row r="282" spans="1:12" hidden="1">
      <c r="A282" s="2158">
        <v>30355201</v>
      </c>
      <c r="B282" s="2159" t="s">
        <v>2794</v>
      </c>
      <c r="C282" s="2194" t="s">
        <v>3493</v>
      </c>
      <c r="D282" s="2159" t="s">
        <v>2711</v>
      </c>
      <c r="E282" s="2159" t="s">
        <v>2688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3482</v>
      </c>
    </row>
    <row r="283" spans="1:12" hidden="1">
      <c r="A283" s="2158">
        <v>30355202</v>
      </c>
      <c r="B283" s="2159" t="s">
        <v>2804</v>
      </c>
      <c r="C283" s="2159" t="s">
        <v>3493</v>
      </c>
      <c r="D283" s="2159" t="s">
        <v>2711</v>
      </c>
      <c r="E283" s="2159" t="s">
        <v>2688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2805</v>
      </c>
      <c r="C284" s="2159" t="s">
        <v>3493</v>
      </c>
      <c r="D284" s="2159" t="s">
        <v>2806</v>
      </c>
      <c r="E284" s="2159" t="s">
        <v>2688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2807</v>
      </c>
      <c r="C285" s="2159" t="s">
        <v>3493</v>
      </c>
      <c r="D285" s="2159" t="s">
        <v>2806</v>
      </c>
      <c r="E285" s="2159" t="s">
        <v>2688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2808</v>
      </c>
      <c r="C286" s="2159" t="s">
        <v>3493</v>
      </c>
      <c r="D286" s="2159" t="s">
        <v>2806</v>
      </c>
      <c r="E286" s="2159" t="s">
        <v>2688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2799</v>
      </c>
      <c r="C287" s="2194" t="s">
        <v>3493</v>
      </c>
      <c r="D287" s="2159" t="s">
        <v>2711</v>
      </c>
      <c r="E287" s="2159" t="s">
        <v>2688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3482</v>
      </c>
    </row>
    <row r="288" spans="1:12" hidden="1">
      <c r="A288" s="2158">
        <v>30355301</v>
      </c>
      <c r="B288" s="2159" t="s">
        <v>2809</v>
      </c>
      <c r="C288" s="2194" t="s">
        <v>3493</v>
      </c>
      <c r="D288" s="2159" t="s">
        <v>2711</v>
      </c>
      <c r="E288" s="2159" t="s">
        <v>2688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3482</v>
      </c>
    </row>
    <row r="289" spans="1:12" hidden="1">
      <c r="A289" s="2158">
        <v>30355302</v>
      </c>
      <c r="B289" s="2159" t="s">
        <v>2810</v>
      </c>
      <c r="C289" s="2194" t="s">
        <v>3493</v>
      </c>
      <c r="D289" s="2159" t="s">
        <v>2711</v>
      </c>
      <c r="E289" s="2159" t="s">
        <v>2688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3482</v>
      </c>
    </row>
    <row r="290" spans="1:12" hidden="1">
      <c r="A290" s="2158">
        <v>30355303</v>
      </c>
      <c r="B290" s="2159" t="s">
        <v>2811</v>
      </c>
      <c r="C290" s="2159" t="s">
        <v>3493</v>
      </c>
      <c r="D290" s="2159" t="s">
        <v>2711</v>
      </c>
      <c r="E290" s="2159" t="s">
        <v>2688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2812</v>
      </c>
      <c r="C291" s="2159" t="s">
        <v>3493</v>
      </c>
      <c r="D291" s="2159" t="s">
        <v>2711</v>
      </c>
      <c r="E291" s="2159" t="s">
        <v>2688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2813</v>
      </c>
      <c r="C292" s="2159" t="s">
        <v>3493</v>
      </c>
      <c r="D292" s="2159" t="s">
        <v>2711</v>
      </c>
      <c r="E292" s="2159" t="s">
        <v>2688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2814</v>
      </c>
      <c r="C293" s="2194" t="s">
        <v>3493</v>
      </c>
      <c r="D293" s="2159" t="s">
        <v>2711</v>
      </c>
      <c r="E293" s="2159" t="s">
        <v>2688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3482</v>
      </c>
    </row>
    <row r="294" spans="1:12" hidden="1">
      <c r="A294" s="2158">
        <v>30355307</v>
      </c>
      <c r="B294" s="2159" t="s">
        <v>2815</v>
      </c>
      <c r="C294" s="2194" t="s">
        <v>3493</v>
      </c>
      <c r="D294" s="2159" t="s">
        <v>2711</v>
      </c>
      <c r="E294" s="2159" t="s">
        <v>2688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3482</v>
      </c>
    </row>
    <row r="295" spans="1:12" hidden="1">
      <c r="A295" s="2158">
        <v>30355329</v>
      </c>
      <c r="B295" s="2159" t="s">
        <v>2816</v>
      </c>
      <c r="C295" s="2194" t="s">
        <v>3493</v>
      </c>
      <c r="D295" s="2159" t="s">
        <v>2711</v>
      </c>
      <c r="E295" s="2159" t="s">
        <v>2688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3482</v>
      </c>
    </row>
    <row r="296" spans="1:12" hidden="1">
      <c r="A296" s="2158">
        <v>30355330</v>
      </c>
      <c r="B296" s="2159" t="s">
        <v>2817</v>
      </c>
      <c r="C296" s="2194" t="s">
        <v>3493</v>
      </c>
      <c r="D296" s="2159" t="s">
        <v>2711</v>
      </c>
      <c r="E296" s="2159" t="s">
        <v>2688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3482</v>
      </c>
    </row>
    <row r="297" spans="1:12" hidden="1">
      <c r="A297" s="2158">
        <v>30355401</v>
      </c>
      <c r="B297" s="2159" t="s">
        <v>2809</v>
      </c>
      <c r="C297" s="2194" t="s">
        <v>3493</v>
      </c>
      <c r="D297" s="2159" t="s">
        <v>2711</v>
      </c>
      <c r="E297" s="2159" t="s">
        <v>2688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3482</v>
      </c>
    </row>
    <row r="298" spans="1:12" hidden="1">
      <c r="A298" s="2158">
        <v>30355402</v>
      </c>
      <c r="B298" s="2159" t="s">
        <v>2810</v>
      </c>
      <c r="C298" s="2159" t="s">
        <v>3493</v>
      </c>
      <c r="D298" s="2159" t="s">
        <v>2711</v>
      </c>
      <c r="E298" s="2159" t="s">
        <v>2688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2818</v>
      </c>
      <c r="C299" s="2159" t="s">
        <v>3493</v>
      </c>
      <c r="D299" s="2159" t="s">
        <v>2806</v>
      </c>
      <c r="E299" s="2159" t="s">
        <v>2688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2819</v>
      </c>
      <c r="C300" s="2159" t="s">
        <v>3493</v>
      </c>
      <c r="D300" s="2159" t="s">
        <v>2806</v>
      </c>
      <c r="E300" s="2159" t="s">
        <v>2688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2820</v>
      </c>
      <c r="C301" s="2159" t="s">
        <v>3493</v>
      </c>
      <c r="D301" s="2159" t="s">
        <v>2711</v>
      </c>
      <c r="E301" s="2159" t="s">
        <v>2688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2814</v>
      </c>
      <c r="C302" s="2194" t="s">
        <v>3493</v>
      </c>
      <c r="D302" s="2159" t="s">
        <v>2711</v>
      </c>
      <c r="E302" s="2159" t="s">
        <v>2688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3482</v>
      </c>
    </row>
    <row r="303" spans="1:12" hidden="1">
      <c r="A303" s="2158">
        <v>30355407</v>
      </c>
      <c r="B303" s="2159" t="s">
        <v>2815</v>
      </c>
      <c r="C303" s="2194" t="s">
        <v>3493</v>
      </c>
      <c r="D303" s="2159" t="s">
        <v>2711</v>
      </c>
      <c r="E303" s="2159" t="s">
        <v>2688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3482</v>
      </c>
    </row>
    <row r="304" spans="1:12" hidden="1">
      <c r="A304" s="2158">
        <v>30359001</v>
      </c>
      <c r="B304" s="2159" t="s">
        <v>2821</v>
      </c>
      <c r="C304" s="2194" t="s">
        <v>3497</v>
      </c>
      <c r="D304" s="2159" t="s">
        <v>2822</v>
      </c>
      <c r="E304" s="2159" t="s">
        <v>2688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3482</v>
      </c>
    </row>
    <row r="305" spans="1:12" hidden="1">
      <c r="A305" s="2158">
        <v>30359002</v>
      </c>
      <c r="B305" s="2159" t="s">
        <v>2823</v>
      </c>
      <c r="C305" s="2194" t="s">
        <v>3497</v>
      </c>
      <c r="D305" s="2159" t="s">
        <v>2822</v>
      </c>
      <c r="E305" s="2159" t="s">
        <v>2688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3482</v>
      </c>
    </row>
    <row r="306" spans="1:12" hidden="1">
      <c r="A306" s="2158">
        <v>30359003</v>
      </c>
      <c r="B306" s="2159" t="s">
        <v>2824</v>
      </c>
      <c r="C306" s="2159" t="s">
        <v>3497</v>
      </c>
      <c r="D306" s="2159" t="s">
        <v>2822</v>
      </c>
      <c r="E306" s="2159" t="s">
        <v>2688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2825</v>
      </c>
      <c r="C307" s="2159" t="s">
        <v>3497</v>
      </c>
      <c r="D307" s="2159" t="s">
        <v>2822</v>
      </c>
      <c r="E307" s="2159" t="s">
        <v>2688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2826</v>
      </c>
      <c r="C308" s="2159" t="s">
        <v>3497</v>
      </c>
      <c r="D308" s="2159" t="s">
        <v>2822</v>
      </c>
      <c r="E308" s="2159" t="s">
        <v>2688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2827</v>
      </c>
      <c r="C309" s="2194" t="s">
        <v>3497</v>
      </c>
      <c r="D309" s="2159" t="s">
        <v>2822</v>
      </c>
      <c r="E309" s="2159" t="s">
        <v>2688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3482</v>
      </c>
    </row>
    <row r="310" spans="1:12" hidden="1">
      <c r="A310" s="2158">
        <v>30359101</v>
      </c>
      <c r="B310" s="2159" t="s">
        <v>2828</v>
      </c>
      <c r="C310" s="2194" t="s">
        <v>3493</v>
      </c>
      <c r="D310" s="2159" t="s">
        <v>2711</v>
      </c>
      <c r="E310" s="2159" t="s">
        <v>2688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3482</v>
      </c>
    </row>
    <row r="311" spans="1:12" hidden="1">
      <c r="A311" s="2158">
        <v>30359102</v>
      </c>
      <c r="B311" s="2159" t="s">
        <v>2830</v>
      </c>
      <c r="C311" s="2194" t="s">
        <v>3493</v>
      </c>
      <c r="D311" s="2159" t="s">
        <v>2711</v>
      </c>
      <c r="E311" s="2159" t="s">
        <v>2688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3482</v>
      </c>
    </row>
    <row r="312" spans="1:12" hidden="1">
      <c r="A312" s="2158">
        <v>30359103</v>
      </c>
      <c r="B312" s="2159" t="s">
        <v>2831</v>
      </c>
      <c r="C312" s="2159" t="s">
        <v>3493</v>
      </c>
      <c r="D312" s="2159" t="s">
        <v>2711</v>
      </c>
      <c r="E312" s="2159" t="s">
        <v>2688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2832</v>
      </c>
      <c r="C313" s="2159" t="s">
        <v>3493</v>
      </c>
      <c r="D313" s="2159" t="s">
        <v>2711</v>
      </c>
      <c r="E313" s="2159" t="s">
        <v>2688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2834</v>
      </c>
      <c r="C314" s="2159" t="s">
        <v>3493</v>
      </c>
      <c r="D314" s="2159" t="s">
        <v>2711</v>
      </c>
      <c r="E314" s="2159" t="s">
        <v>2688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2836</v>
      </c>
      <c r="C315" s="2159" t="s">
        <v>3493</v>
      </c>
      <c r="D315" s="2159" t="s">
        <v>2711</v>
      </c>
      <c r="E315" s="2159" t="s">
        <v>2688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2838</v>
      </c>
      <c r="C316" s="2194" t="s">
        <v>3493</v>
      </c>
      <c r="D316" s="2159" t="s">
        <v>2711</v>
      </c>
      <c r="E316" s="2159" t="s">
        <v>2688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3482</v>
      </c>
    </row>
    <row r="317" spans="1:12" hidden="1">
      <c r="A317" s="2158">
        <v>30359201</v>
      </c>
      <c r="B317" s="2159" t="s">
        <v>2840</v>
      </c>
      <c r="C317" s="2194" t="s">
        <v>3497</v>
      </c>
      <c r="D317" s="2159" t="s">
        <v>2822</v>
      </c>
      <c r="E317" s="2159" t="s">
        <v>2688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3482</v>
      </c>
    </row>
    <row r="318" spans="1:12" hidden="1">
      <c r="A318" s="2158">
        <v>30359202</v>
      </c>
      <c r="B318" s="2159" t="s">
        <v>2841</v>
      </c>
      <c r="C318" s="2159" t="s">
        <v>3497</v>
      </c>
      <c r="D318" s="2159" t="s">
        <v>2822</v>
      </c>
      <c r="E318" s="2159" t="s">
        <v>2688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2842</v>
      </c>
      <c r="C319" s="2159" t="s">
        <v>3497</v>
      </c>
      <c r="D319" s="2159" t="s">
        <v>2822</v>
      </c>
      <c r="E319" s="2159" t="s">
        <v>2688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2843</v>
      </c>
      <c r="C320" s="2159" t="s">
        <v>3497</v>
      </c>
      <c r="D320" s="2159" t="s">
        <v>2822</v>
      </c>
      <c r="E320" s="2159" t="s">
        <v>2688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2844</v>
      </c>
      <c r="C321" s="2159" t="s">
        <v>3497</v>
      </c>
      <c r="D321" s="2159" t="s">
        <v>2822</v>
      </c>
      <c r="E321" s="2159" t="s">
        <v>2688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2845</v>
      </c>
      <c r="C322" s="2194" t="s">
        <v>3497</v>
      </c>
      <c r="D322" s="2159" t="s">
        <v>2822</v>
      </c>
      <c r="E322" s="2159" t="s">
        <v>2688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3482</v>
      </c>
    </row>
    <row r="323" spans="1:12" hidden="1">
      <c r="A323" s="2158">
        <v>30359207</v>
      </c>
      <c r="B323" s="2159" t="s">
        <v>2846</v>
      </c>
      <c r="C323" s="2194" t="s">
        <v>3497</v>
      </c>
      <c r="D323" s="2159" t="s">
        <v>2822</v>
      </c>
      <c r="E323" s="2159" t="s">
        <v>2688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3482</v>
      </c>
    </row>
    <row r="324" spans="1:12" hidden="1">
      <c r="A324" s="2158">
        <v>30359301</v>
      </c>
      <c r="B324" s="2159" t="s">
        <v>2828</v>
      </c>
      <c r="C324" s="2194" t="s">
        <v>3493</v>
      </c>
      <c r="D324" s="2159" t="s">
        <v>2711</v>
      </c>
      <c r="E324" s="2159" t="s">
        <v>2688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3482</v>
      </c>
    </row>
    <row r="325" spans="1:12" hidden="1">
      <c r="A325" s="2158">
        <v>30359302</v>
      </c>
      <c r="B325" s="2159" t="s">
        <v>2830</v>
      </c>
      <c r="C325" s="2194" t="s">
        <v>3493</v>
      </c>
      <c r="D325" s="2159" t="s">
        <v>2711</v>
      </c>
      <c r="E325" s="2159" t="s">
        <v>2688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3482</v>
      </c>
    </row>
    <row r="326" spans="1:12" hidden="1">
      <c r="A326" s="2158">
        <v>30359303</v>
      </c>
      <c r="B326" s="2159" t="s">
        <v>2831</v>
      </c>
      <c r="C326" s="2159" t="s">
        <v>3493</v>
      </c>
      <c r="D326" s="2159" t="s">
        <v>2711</v>
      </c>
      <c r="E326" s="2159" t="s">
        <v>2688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2832</v>
      </c>
      <c r="C327" s="2159" t="s">
        <v>3493</v>
      </c>
      <c r="D327" s="2159" t="s">
        <v>2711</v>
      </c>
      <c r="E327" s="2159" t="s">
        <v>2688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2834</v>
      </c>
      <c r="C328" s="2159" t="s">
        <v>3493</v>
      </c>
      <c r="D328" s="2159" t="s">
        <v>2711</v>
      </c>
      <c r="E328" s="2159" t="s">
        <v>2688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2836</v>
      </c>
      <c r="C329" s="2159" t="s">
        <v>3493</v>
      </c>
      <c r="D329" s="2159" t="s">
        <v>2711</v>
      </c>
      <c r="E329" s="2159" t="s">
        <v>2688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2838</v>
      </c>
      <c r="C330" s="2194" t="s">
        <v>3493</v>
      </c>
      <c r="D330" s="2159" t="s">
        <v>2711</v>
      </c>
      <c r="E330" s="2159" t="s">
        <v>2688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3482</v>
      </c>
    </row>
    <row r="331" spans="1:12" hidden="1">
      <c r="A331" s="2158">
        <v>30375107</v>
      </c>
      <c r="B331" s="2159" t="s">
        <v>2847</v>
      </c>
      <c r="C331" s="2159" t="s">
        <v>1108</v>
      </c>
      <c r="D331" s="2159" t="s">
        <v>2711</v>
      </c>
      <c r="E331" s="2159" t="s">
        <v>2688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2848</v>
      </c>
      <c r="C332" s="2159" t="s">
        <v>1108</v>
      </c>
      <c r="D332" s="2159" t="s">
        <v>2711</v>
      </c>
      <c r="E332" s="2159" t="s">
        <v>2688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2849</v>
      </c>
      <c r="C333" s="2159" t="s">
        <v>1108</v>
      </c>
      <c r="D333" s="2159" t="s">
        <v>2711</v>
      </c>
      <c r="E333" s="2159" t="s">
        <v>2688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2850</v>
      </c>
      <c r="C334" s="2159" t="s">
        <v>1108</v>
      </c>
      <c r="D334" s="2159" t="s">
        <v>2711</v>
      </c>
      <c r="E334" s="2159" t="s">
        <v>2688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2852</v>
      </c>
      <c r="C335" s="2159" t="s">
        <v>1108</v>
      </c>
      <c r="D335" s="2159" t="s">
        <v>2711</v>
      </c>
      <c r="E335" s="2159" t="s">
        <v>2688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2853</v>
      </c>
      <c r="C336" s="2159" t="s">
        <v>1108</v>
      </c>
      <c r="D336" s="2159" t="s">
        <v>2711</v>
      </c>
      <c r="E336" s="2159" t="s">
        <v>2688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2854</v>
      </c>
      <c r="C337" s="2159" t="s">
        <v>1108</v>
      </c>
      <c r="D337" s="2159" t="s">
        <v>2711</v>
      </c>
      <c r="E337" s="2159" t="s">
        <v>2688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2855</v>
      </c>
      <c r="C338" s="2159" t="s">
        <v>1108</v>
      </c>
      <c r="D338" s="2159" t="s">
        <v>2711</v>
      </c>
      <c r="E338" s="2159" t="s">
        <v>2688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2856</v>
      </c>
      <c r="C339" s="2159" t="s">
        <v>3498</v>
      </c>
      <c r="D339" s="2159" t="s">
        <v>2711</v>
      </c>
      <c r="E339" s="2159" t="s">
        <v>2688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2856</v>
      </c>
      <c r="C340" s="2159" t="s">
        <v>3498</v>
      </c>
      <c r="D340" s="2159" t="s">
        <v>2711</v>
      </c>
      <c r="E340" s="2159" t="s">
        <v>2688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2857</v>
      </c>
      <c r="C341" s="2159" t="s">
        <v>3499</v>
      </c>
      <c r="D341" s="2159" t="s">
        <v>2711</v>
      </c>
      <c r="E341" s="2159" t="s">
        <v>2688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2856</v>
      </c>
      <c r="C342" s="2159" t="s">
        <v>3498</v>
      </c>
      <c r="D342" s="2159" t="s">
        <v>2711</v>
      </c>
      <c r="E342" s="2159" t="s">
        <v>2688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2856</v>
      </c>
      <c r="C343" s="2159" t="s">
        <v>3498</v>
      </c>
      <c r="D343" s="2159" t="s">
        <v>2711</v>
      </c>
      <c r="E343" s="2159" t="s">
        <v>2688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2858</v>
      </c>
      <c r="C344" s="2159" t="s">
        <v>3500</v>
      </c>
      <c r="D344" s="2159" t="s">
        <v>2711</v>
      </c>
      <c r="E344" s="2159" t="s">
        <v>2688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2858</v>
      </c>
      <c r="C345" s="2159" t="s">
        <v>3500</v>
      </c>
      <c r="D345" s="2159" t="s">
        <v>2711</v>
      </c>
      <c r="E345" s="2159" t="s">
        <v>2688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2859</v>
      </c>
      <c r="C346" s="2159" t="s">
        <v>3500</v>
      </c>
      <c r="D346" s="2159" t="s">
        <v>2711</v>
      </c>
      <c r="E346" s="2159" t="s">
        <v>2688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2859</v>
      </c>
      <c r="C347" s="2159" t="s">
        <v>3500</v>
      </c>
      <c r="D347" s="2159" t="s">
        <v>2711</v>
      </c>
      <c r="E347" s="2159" t="s">
        <v>2688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2860</v>
      </c>
      <c r="C348" s="2159" t="s">
        <v>3500</v>
      </c>
      <c r="D348" s="2159" t="s">
        <v>2711</v>
      </c>
      <c r="E348" s="2159" t="s">
        <v>2688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2858</v>
      </c>
      <c r="C349" s="2159" t="s">
        <v>3500</v>
      </c>
      <c r="D349" s="2159" t="s">
        <v>2711</v>
      </c>
      <c r="E349" s="2159" t="s">
        <v>2688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2861</v>
      </c>
      <c r="C350" s="2194" t="s">
        <v>3496</v>
      </c>
      <c r="D350" s="2159" t="s">
        <v>2793</v>
      </c>
      <c r="E350" s="2159" t="s">
        <v>2688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3482</v>
      </c>
    </row>
    <row r="351" spans="1:12" hidden="1">
      <c r="A351" s="2158">
        <v>30360215</v>
      </c>
      <c r="B351" s="2159" t="s">
        <v>2862</v>
      </c>
      <c r="C351" s="2194" t="s">
        <v>3496</v>
      </c>
      <c r="D351" s="2159" t="s">
        <v>2793</v>
      </c>
      <c r="E351" s="2159" t="s">
        <v>2688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3482</v>
      </c>
    </row>
    <row r="352" spans="1:12" hidden="1">
      <c r="A352" s="2158">
        <v>30360216</v>
      </c>
      <c r="B352" s="2159" t="s">
        <v>2863</v>
      </c>
      <c r="C352" s="2194" t="s">
        <v>3496</v>
      </c>
      <c r="D352" s="2159" t="s">
        <v>2793</v>
      </c>
      <c r="E352" s="2159" t="s">
        <v>2688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3482</v>
      </c>
    </row>
    <row r="353" spans="1:12" hidden="1">
      <c r="A353" s="2158">
        <v>30360217</v>
      </c>
      <c r="B353" s="2159" t="s">
        <v>2864</v>
      </c>
      <c r="C353" s="2159" t="s">
        <v>3496</v>
      </c>
      <c r="D353" s="2159" t="s">
        <v>2793</v>
      </c>
      <c r="E353" s="2159" t="s">
        <v>2688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2865</v>
      </c>
      <c r="C354" s="2159" t="s">
        <v>3496</v>
      </c>
      <c r="D354" s="2159" t="s">
        <v>2793</v>
      </c>
      <c r="E354" s="2159" t="s">
        <v>2688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2867</v>
      </c>
      <c r="C355" s="2159" t="s">
        <v>3496</v>
      </c>
      <c r="D355" s="2159" t="s">
        <v>2793</v>
      </c>
      <c r="E355" s="2159" t="s">
        <v>2688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2868</v>
      </c>
      <c r="C356" s="2194" t="s">
        <v>3496</v>
      </c>
      <c r="D356" s="2159" t="s">
        <v>2793</v>
      </c>
      <c r="E356" s="2159" t="s">
        <v>2688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3482</v>
      </c>
    </row>
    <row r="357" spans="1:12" hidden="1">
      <c r="A357" s="2158">
        <v>30360256</v>
      </c>
      <c r="B357" s="2159" t="s">
        <v>2869</v>
      </c>
      <c r="C357" s="2194" t="s">
        <v>3496</v>
      </c>
      <c r="D357" s="2159" t="s">
        <v>2793</v>
      </c>
      <c r="E357" s="2159" t="s">
        <v>2688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3482</v>
      </c>
    </row>
    <row r="358" spans="1:12" hidden="1">
      <c r="A358" s="2158">
        <v>30361057</v>
      </c>
      <c r="B358" s="2159" t="s">
        <v>2870</v>
      </c>
      <c r="C358" s="2159" t="s">
        <v>3496</v>
      </c>
      <c r="D358" s="2159" t="s">
        <v>2793</v>
      </c>
      <c r="E358" s="2159" t="s">
        <v>2688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2871</v>
      </c>
      <c r="C359" s="2159" t="s">
        <v>3496</v>
      </c>
      <c r="D359" s="2159" t="s">
        <v>2793</v>
      </c>
      <c r="E359" s="2159" t="s">
        <v>2688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2872</v>
      </c>
      <c r="C360" s="2194" t="s">
        <v>3496</v>
      </c>
      <c r="D360" s="2159" t="s">
        <v>2793</v>
      </c>
      <c r="E360" s="2159" t="s">
        <v>2688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3482</v>
      </c>
    </row>
    <row r="361" spans="1:12" hidden="1">
      <c r="A361" s="2158">
        <v>30360315</v>
      </c>
      <c r="B361" s="2159" t="s">
        <v>2873</v>
      </c>
      <c r="C361" s="2194" t="s">
        <v>3496</v>
      </c>
      <c r="D361" s="2159" t="s">
        <v>2793</v>
      </c>
      <c r="E361" s="2159" t="s">
        <v>2688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3482</v>
      </c>
    </row>
    <row r="362" spans="1:12" hidden="1">
      <c r="A362" s="2158">
        <v>30360316</v>
      </c>
      <c r="B362" s="2159" t="s">
        <v>2874</v>
      </c>
      <c r="C362" s="2194" t="s">
        <v>3496</v>
      </c>
      <c r="D362" s="2159" t="s">
        <v>2793</v>
      </c>
      <c r="E362" s="2159" t="s">
        <v>2688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3482</v>
      </c>
    </row>
    <row r="363" spans="1:12" hidden="1">
      <c r="A363" s="2158">
        <v>30360317</v>
      </c>
      <c r="B363" s="2159" t="s">
        <v>2875</v>
      </c>
      <c r="C363" s="2159" t="s">
        <v>3496</v>
      </c>
      <c r="D363" s="2159" t="s">
        <v>2793</v>
      </c>
      <c r="E363" s="2159" t="s">
        <v>2688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2877</v>
      </c>
      <c r="C364" s="2159" t="s">
        <v>3496</v>
      </c>
      <c r="D364" s="2159" t="s">
        <v>2793</v>
      </c>
      <c r="E364" s="2159" t="s">
        <v>2688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2878</v>
      </c>
      <c r="C365" s="2159" t="s">
        <v>3496</v>
      </c>
      <c r="D365" s="2159" t="s">
        <v>2793</v>
      </c>
      <c r="E365" s="2159" t="s">
        <v>2688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2879</v>
      </c>
      <c r="C366" s="2159" t="s">
        <v>3496</v>
      </c>
      <c r="D366" s="2159" t="s">
        <v>2793</v>
      </c>
      <c r="E366" s="2159" t="s">
        <v>2688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2880</v>
      </c>
      <c r="C367" s="2194" t="s">
        <v>3496</v>
      </c>
      <c r="D367" s="2159" t="s">
        <v>2793</v>
      </c>
      <c r="E367" s="2159" t="s">
        <v>2688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3482</v>
      </c>
    </row>
    <row r="368" spans="1:12" hidden="1">
      <c r="A368" s="2158">
        <v>30360357</v>
      </c>
      <c r="B368" s="2159" t="s">
        <v>2881</v>
      </c>
      <c r="C368" s="2194" t="s">
        <v>3496</v>
      </c>
      <c r="D368" s="2159" t="s">
        <v>2793</v>
      </c>
      <c r="E368" s="2159" t="s">
        <v>2688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3482</v>
      </c>
    </row>
    <row r="369" spans="1:12" hidden="1">
      <c r="A369" s="2158">
        <v>30360358</v>
      </c>
      <c r="B369" s="2159" t="s">
        <v>2882</v>
      </c>
      <c r="C369" s="2194" t="s">
        <v>3496</v>
      </c>
      <c r="D369" s="2159" t="s">
        <v>2793</v>
      </c>
      <c r="E369" s="2159" t="s">
        <v>2688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3482</v>
      </c>
    </row>
    <row r="370" spans="1:12" hidden="1">
      <c r="A370" s="2158">
        <v>30360359</v>
      </c>
      <c r="B370" s="2159" t="s">
        <v>2883</v>
      </c>
      <c r="C370" s="2194" t="s">
        <v>3496</v>
      </c>
      <c r="D370" s="2159" t="s">
        <v>2793</v>
      </c>
      <c r="E370" s="2159" t="s">
        <v>2688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3482</v>
      </c>
    </row>
    <row r="371" spans="1:12" hidden="1">
      <c r="A371" s="2158">
        <v>30382759</v>
      </c>
      <c r="B371" s="2159" t="s">
        <v>2884</v>
      </c>
      <c r="C371" s="2159" t="s">
        <v>3501</v>
      </c>
      <c r="D371" s="2159" t="s">
        <v>2793</v>
      </c>
      <c r="E371" s="2159" t="s">
        <v>2688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2886</v>
      </c>
      <c r="C372" s="2159" t="s">
        <v>3501</v>
      </c>
      <c r="D372" s="2159" t="s">
        <v>2793</v>
      </c>
      <c r="E372" s="2159" t="s">
        <v>2688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2887</v>
      </c>
      <c r="C373" s="2159" t="s">
        <v>3501</v>
      </c>
      <c r="D373" s="2162" t="s">
        <v>2793</v>
      </c>
      <c r="E373" s="2162" t="s">
        <v>2688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2888</v>
      </c>
      <c r="C374" s="2159" t="s">
        <v>3501</v>
      </c>
      <c r="D374" s="2162" t="s">
        <v>2793</v>
      </c>
      <c r="E374" s="2162" t="s">
        <v>2688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2889</v>
      </c>
      <c r="B375" s="2162" t="s">
        <v>2888</v>
      </c>
      <c r="C375" s="2159" t="s">
        <v>3501</v>
      </c>
      <c r="D375" s="2162" t="s">
        <v>2793</v>
      </c>
      <c r="E375" s="2162" t="s">
        <v>2688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2888</v>
      </c>
      <c r="C376" s="2159" t="s">
        <v>3501</v>
      </c>
      <c r="D376" s="2162" t="s">
        <v>2793</v>
      </c>
      <c r="E376" s="2162" t="s">
        <v>2688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2890</v>
      </c>
      <c r="B377" s="2162" t="s">
        <v>2888</v>
      </c>
      <c r="C377" s="2159" t="s">
        <v>3501</v>
      </c>
      <c r="D377" s="2162" t="s">
        <v>2793</v>
      </c>
      <c r="E377" s="2162" t="s">
        <v>2688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2888</v>
      </c>
      <c r="C378" s="2159" t="s">
        <v>3501</v>
      </c>
      <c r="D378" s="2162" t="s">
        <v>2793</v>
      </c>
      <c r="E378" s="2162" t="s">
        <v>2688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2891</v>
      </c>
      <c r="B379" s="2162" t="s">
        <v>2888</v>
      </c>
      <c r="C379" s="2159" t="s">
        <v>3501</v>
      </c>
      <c r="D379" s="2162" t="s">
        <v>2793</v>
      </c>
      <c r="E379" s="2162" t="s">
        <v>2688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2885</v>
      </c>
      <c r="C380" s="2159" t="s">
        <v>3501</v>
      </c>
      <c r="D380" s="2162" t="s">
        <v>2793</v>
      </c>
      <c r="E380" s="2162" t="s">
        <v>2688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2887</v>
      </c>
      <c r="C381" s="2159" t="s">
        <v>3501</v>
      </c>
      <c r="D381" s="2162" t="s">
        <v>2793</v>
      </c>
      <c r="E381" s="2162" t="s">
        <v>2688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2892</v>
      </c>
      <c r="C382" s="2159" t="s">
        <v>3501</v>
      </c>
      <c r="D382" s="2159" t="s">
        <v>2793</v>
      </c>
      <c r="E382" s="2159" t="s">
        <v>2688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2893</v>
      </c>
      <c r="C383" s="2159" t="s">
        <v>3501</v>
      </c>
      <c r="D383" s="2159" t="s">
        <v>2793</v>
      </c>
      <c r="E383" s="2159" t="s">
        <v>2688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2893</v>
      </c>
      <c r="C384" s="2159" t="s">
        <v>3501</v>
      </c>
      <c r="D384" s="2159" t="s">
        <v>2793</v>
      </c>
      <c r="E384" s="2159" t="s">
        <v>2688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2894</v>
      </c>
      <c r="C385" s="2159" t="s">
        <v>3502</v>
      </c>
      <c r="D385" s="2159" t="s">
        <v>2793</v>
      </c>
      <c r="E385" s="2159" t="s">
        <v>2688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2896</v>
      </c>
      <c r="C386" s="2159" t="s">
        <v>3502</v>
      </c>
      <c r="D386" s="2159" t="s">
        <v>2793</v>
      </c>
      <c r="E386" s="2159" t="s">
        <v>2688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2896</v>
      </c>
      <c r="C387" s="2159" t="s">
        <v>3502</v>
      </c>
      <c r="D387" s="2159" t="s">
        <v>2793</v>
      </c>
      <c r="E387" s="2159" t="s">
        <v>2688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2896</v>
      </c>
      <c r="C388" s="2159" t="s">
        <v>3502</v>
      </c>
      <c r="D388" s="2159" t="s">
        <v>2793</v>
      </c>
      <c r="E388" s="2159" t="s">
        <v>2688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2895</v>
      </c>
      <c r="C389" s="2159" t="s">
        <v>3502</v>
      </c>
      <c r="D389" s="2159" t="s">
        <v>2793</v>
      </c>
      <c r="E389" s="2159" t="s">
        <v>2688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2897</v>
      </c>
      <c r="C390" s="2159" t="s">
        <v>3503</v>
      </c>
      <c r="D390" s="2159" t="s">
        <v>2793</v>
      </c>
      <c r="E390" s="2159" t="s">
        <v>2688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2897</v>
      </c>
      <c r="C391" s="2159" t="s">
        <v>3503</v>
      </c>
      <c r="D391" s="2159" t="s">
        <v>2793</v>
      </c>
      <c r="E391" s="2159" t="s">
        <v>2688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2897</v>
      </c>
      <c r="C392" s="2159" t="s">
        <v>3503</v>
      </c>
      <c r="D392" s="2159" t="s">
        <v>2793</v>
      </c>
      <c r="E392" s="2159" t="s">
        <v>2688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2897</v>
      </c>
      <c r="C393" s="2159" t="s">
        <v>3503</v>
      </c>
      <c r="D393" s="2159" t="s">
        <v>2793</v>
      </c>
      <c r="E393" s="2159" t="s">
        <v>2688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2898</v>
      </c>
      <c r="C394" s="2194" t="s">
        <v>3496</v>
      </c>
      <c r="D394" s="2159" t="s">
        <v>2793</v>
      </c>
      <c r="E394" s="2159" t="s">
        <v>2688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3482</v>
      </c>
    </row>
    <row r="395" spans="1:12" hidden="1">
      <c r="A395" s="2158">
        <v>30360413</v>
      </c>
      <c r="B395" s="2159" t="s">
        <v>2899</v>
      </c>
      <c r="C395" s="2194" t="s">
        <v>3496</v>
      </c>
      <c r="D395" s="2159" t="s">
        <v>2793</v>
      </c>
      <c r="E395" s="2159" t="s">
        <v>2688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3482</v>
      </c>
    </row>
    <row r="396" spans="1:12" hidden="1">
      <c r="A396" s="2158">
        <v>30360414</v>
      </c>
      <c r="B396" s="2159" t="s">
        <v>2900</v>
      </c>
      <c r="C396" s="2194" t="s">
        <v>3496</v>
      </c>
      <c r="D396" s="2159" t="s">
        <v>2793</v>
      </c>
      <c r="E396" s="2159" t="s">
        <v>2688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3482</v>
      </c>
    </row>
    <row r="397" spans="1:12" hidden="1">
      <c r="A397" s="2158">
        <v>30360415</v>
      </c>
      <c r="B397" s="2159" t="s">
        <v>2901</v>
      </c>
      <c r="C397" s="2194" t="s">
        <v>3496</v>
      </c>
      <c r="D397" s="2159" t="s">
        <v>2793</v>
      </c>
      <c r="E397" s="2159" t="s">
        <v>2688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3482</v>
      </c>
    </row>
    <row r="398" spans="1:12" hidden="1">
      <c r="A398" s="2158">
        <v>30360416</v>
      </c>
      <c r="B398" s="2159" t="s">
        <v>2902</v>
      </c>
      <c r="C398" s="2194" t="s">
        <v>3496</v>
      </c>
      <c r="D398" s="2159" t="s">
        <v>2793</v>
      </c>
      <c r="E398" s="2159" t="s">
        <v>2688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3482</v>
      </c>
    </row>
    <row r="399" spans="1:12" hidden="1">
      <c r="A399" s="2158">
        <v>30360417</v>
      </c>
      <c r="B399" s="2159" t="s">
        <v>2903</v>
      </c>
      <c r="C399" s="2159" t="s">
        <v>3496</v>
      </c>
      <c r="D399" s="2159" t="s">
        <v>2793</v>
      </c>
      <c r="E399" s="2159" t="s">
        <v>2688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2904</v>
      </c>
      <c r="C400" s="2159" t="s">
        <v>3496</v>
      </c>
      <c r="D400" s="2159" t="s">
        <v>2793</v>
      </c>
      <c r="E400" s="2159" t="s">
        <v>2688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2905</v>
      </c>
      <c r="C401" s="2159" t="s">
        <v>3496</v>
      </c>
      <c r="D401" s="2159" t="s">
        <v>2793</v>
      </c>
      <c r="E401" s="2159" t="s">
        <v>2688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2906</v>
      </c>
      <c r="C402" s="2194" t="s">
        <v>3496</v>
      </c>
      <c r="D402" s="2159" t="s">
        <v>2793</v>
      </c>
      <c r="E402" s="2159" t="s">
        <v>2688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3482</v>
      </c>
    </row>
    <row r="403" spans="1:12" hidden="1">
      <c r="A403" s="2158">
        <v>30360456</v>
      </c>
      <c r="B403" s="2159" t="s">
        <v>2907</v>
      </c>
      <c r="C403" s="2194" t="s">
        <v>3496</v>
      </c>
      <c r="D403" s="2159" t="s">
        <v>2793</v>
      </c>
      <c r="E403" s="2159" t="s">
        <v>2688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3482</v>
      </c>
    </row>
    <row r="404" spans="1:12" hidden="1">
      <c r="A404" s="2158">
        <v>30360514</v>
      </c>
      <c r="B404" s="2159" t="s">
        <v>2861</v>
      </c>
      <c r="C404" s="2194" t="s">
        <v>3496</v>
      </c>
      <c r="D404" s="2159" t="s">
        <v>2793</v>
      </c>
      <c r="E404" s="2159" t="s">
        <v>2688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3482</v>
      </c>
    </row>
    <row r="405" spans="1:12" hidden="1">
      <c r="A405" s="2158">
        <v>30360515</v>
      </c>
      <c r="B405" s="2159" t="s">
        <v>2862</v>
      </c>
      <c r="C405" s="2194" t="s">
        <v>3496</v>
      </c>
      <c r="D405" s="2159" t="s">
        <v>2793</v>
      </c>
      <c r="E405" s="2159" t="s">
        <v>2688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3482</v>
      </c>
    </row>
    <row r="406" spans="1:12" hidden="1">
      <c r="A406" s="2158">
        <v>30360516</v>
      </c>
      <c r="B406" s="2159" t="s">
        <v>2863</v>
      </c>
      <c r="C406" s="2194" t="s">
        <v>3496</v>
      </c>
      <c r="D406" s="2159" t="s">
        <v>2793</v>
      </c>
      <c r="E406" s="2159" t="s">
        <v>2688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3482</v>
      </c>
    </row>
    <row r="407" spans="1:12" hidden="1">
      <c r="A407" s="2158">
        <v>30360517</v>
      </c>
      <c r="B407" s="2159" t="s">
        <v>2908</v>
      </c>
      <c r="C407" s="2159" t="s">
        <v>3496</v>
      </c>
      <c r="D407" s="2159" t="s">
        <v>2793</v>
      </c>
      <c r="E407" s="2159" t="s">
        <v>2688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2909</v>
      </c>
      <c r="C408" s="2159" t="s">
        <v>3496</v>
      </c>
      <c r="D408" s="2159" t="s">
        <v>2793</v>
      </c>
      <c r="E408" s="2159" t="s">
        <v>2688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2792</v>
      </c>
      <c r="C409" s="2159" t="s">
        <v>3496</v>
      </c>
      <c r="D409" s="2159" t="s">
        <v>2793</v>
      </c>
      <c r="E409" s="2159" t="s">
        <v>2688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2868</v>
      </c>
      <c r="C410" s="2194" t="s">
        <v>3496</v>
      </c>
      <c r="D410" s="2159" t="s">
        <v>2793</v>
      </c>
      <c r="E410" s="2159" t="s">
        <v>2688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3482</v>
      </c>
    </row>
    <row r="411" spans="1:12" hidden="1">
      <c r="A411" s="2158">
        <v>30360556</v>
      </c>
      <c r="B411" s="2159" t="s">
        <v>2869</v>
      </c>
      <c r="C411" s="2194" t="s">
        <v>3496</v>
      </c>
      <c r="D411" s="2159" t="s">
        <v>2793</v>
      </c>
      <c r="E411" s="2159" t="s">
        <v>2688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3482</v>
      </c>
    </row>
    <row r="412" spans="1:12" hidden="1">
      <c r="A412" s="2158">
        <v>30360614</v>
      </c>
      <c r="B412" s="2159" t="s">
        <v>2900</v>
      </c>
      <c r="C412" s="2194" t="s">
        <v>3496</v>
      </c>
      <c r="D412" s="2159" t="s">
        <v>2793</v>
      </c>
      <c r="E412" s="2159" t="s">
        <v>2688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3482</v>
      </c>
    </row>
    <row r="413" spans="1:12" hidden="1">
      <c r="A413" s="2158">
        <v>30360615</v>
      </c>
      <c r="B413" s="2159" t="s">
        <v>2901</v>
      </c>
      <c r="C413" s="2194" t="s">
        <v>3496</v>
      </c>
      <c r="D413" s="2159" t="s">
        <v>2793</v>
      </c>
      <c r="E413" s="2159" t="s">
        <v>2688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3482</v>
      </c>
    </row>
    <row r="414" spans="1:12" hidden="1">
      <c r="A414" s="2158">
        <v>30360616</v>
      </c>
      <c r="B414" s="2159" t="s">
        <v>2902</v>
      </c>
      <c r="C414" s="2194" t="s">
        <v>3496</v>
      </c>
      <c r="D414" s="2159" t="s">
        <v>2793</v>
      </c>
      <c r="E414" s="2159" t="s">
        <v>2688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3482</v>
      </c>
    </row>
    <row r="415" spans="1:12" hidden="1">
      <c r="A415" s="2158">
        <v>30360617</v>
      </c>
      <c r="B415" s="2159" t="s">
        <v>2876</v>
      </c>
      <c r="C415" s="2159" t="s">
        <v>3496</v>
      </c>
      <c r="D415" s="2159" t="s">
        <v>2793</v>
      </c>
      <c r="E415" s="2159" t="s">
        <v>2688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2910</v>
      </c>
      <c r="C416" s="2159" t="s">
        <v>3496</v>
      </c>
      <c r="D416" s="2159" t="s">
        <v>2793</v>
      </c>
      <c r="E416" s="2159" t="s">
        <v>2688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2912</v>
      </c>
      <c r="C417" s="2159" t="s">
        <v>3496</v>
      </c>
      <c r="D417" s="2159" t="s">
        <v>2793</v>
      </c>
      <c r="E417" s="2159" t="s">
        <v>2688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2906</v>
      </c>
      <c r="C418" s="2194" t="s">
        <v>3496</v>
      </c>
      <c r="D418" s="2159" t="s">
        <v>2793</v>
      </c>
      <c r="E418" s="2159" t="s">
        <v>2688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3482</v>
      </c>
    </row>
    <row r="419" spans="1:12" hidden="1">
      <c r="A419" s="2158">
        <v>30360656</v>
      </c>
      <c r="B419" s="2159" t="s">
        <v>2907</v>
      </c>
      <c r="C419" s="2194" t="s">
        <v>3496</v>
      </c>
      <c r="D419" s="2159" t="s">
        <v>2793</v>
      </c>
      <c r="E419" s="2159" t="s">
        <v>2688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3482</v>
      </c>
    </row>
    <row r="420" spans="1:12" hidden="1">
      <c r="A420" s="2158">
        <v>30361015</v>
      </c>
      <c r="B420" s="2159" t="s">
        <v>2862</v>
      </c>
      <c r="C420" s="2194" t="s">
        <v>3496</v>
      </c>
      <c r="D420" s="2159" t="s">
        <v>2793</v>
      </c>
      <c r="E420" s="2159" t="s">
        <v>2688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3482</v>
      </c>
    </row>
    <row r="421" spans="1:12" hidden="1">
      <c r="A421" s="2158">
        <v>30361016</v>
      </c>
      <c r="B421" s="2159" t="s">
        <v>2863</v>
      </c>
      <c r="C421" s="2194" t="s">
        <v>3496</v>
      </c>
      <c r="D421" s="2159" t="s">
        <v>2793</v>
      </c>
      <c r="E421" s="2159" t="s">
        <v>2688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3482</v>
      </c>
    </row>
    <row r="422" spans="1:12" hidden="1">
      <c r="A422" s="2158">
        <v>30361017</v>
      </c>
      <c r="B422" s="2159" t="s">
        <v>2914</v>
      </c>
      <c r="C422" s="2159" t="s">
        <v>3496</v>
      </c>
      <c r="D422" s="2159" t="s">
        <v>2793</v>
      </c>
      <c r="E422" s="2159" t="s">
        <v>2688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2915</v>
      </c>
      <c r="C423" s="2159" t="s">
        <v>3496</v>
      </c>
      <c r="D423" s="2159" t="s">
        <v>2793</v>
      </c>
      <c r="E423" s="2159" t="s">
        <v>2688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2916</v>
      </c>
      <c r="C424" s="2159" t="s">
        <v>3496</v>
      </c>
      <c r="D424" s="2159" t="s">
        <v>2793</v>
      </c>
      <c r="E424" s="2159" t="s">
        <v>2688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2868</v>
      </c>
      <c r="C425" s="2159" t="s">
        <v>3496</v>
      </c>
      <c r="D425" s="2159" t="s">
        <v>2793</v>
      </c>
      <c r="E425" s="2159" t="s">
        <v>2688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2869</v>
      </c>
      <c r="C426" s="2159" t="s">
        <v>3496</v>
      </c>
      <c r="D426" s="2159" t="s">
        <v>2793</v>
      </c>
      <c r="E426" s="2159" t="s">
        <v>2688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2901</v>
      </c>
      <c r="C427" s="2194" t="s">
        <v>3496</v>
      </c>
      <c r="D427" s="2159" t="s">
        <v>2793</v>
      </c>
      <c r="E427" s="2159" t="s">
        <v>2688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3482</v>
      </c>
    </row>
    <row r="428" spans="1:12" hidden="1">
      <c r="A428" s="2158">
        <v>30361116</v>
      </c>
      <c r="B428" s="2159" t="s">
        <v>2902</v>
      </c>
      <c r="C428" s="2194" t="s">
        <v>3496</v>
      </c>
      <c r="D428" s="2159" t="s">
        <v>2793</v>
      </c>
      <c r="E428" s="2159" t="s">
        <v>2688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3482</v>
      </c>
    </row>
    <row r="429" spans="1:12" hidden="1">
      <c r="A429" s="2158">
        <v>30361117</v>
      </c>
      <c r="B429" s="2159" t="s">
        <v>2903</v>
      </c>
      <c r="C429" s="2159" t="s">
        <v>3496</v>
      </c>
      <c r="D429" s="2159" t="s">
        <v>2793</v>
      </c>
      <c r="E429" s="2159" t="s">
        <v>2688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2917</v>
      </c>
      <c r="C430" s="2159" t="s">
        <v>3496</v>
      </c>
      <c r="D430" s="2159" t="s">
        <v>2793</v>
      </c>
      <c r="E430" s="2159" t="s">
        <v>2688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2918</v>
      </c>
      <c r="C431" s="2159" t="s">
        <v>3496</v>
      </c>
      <c r="D431" s="2159" t="s">
        <v>2793</v>
      </c>
      <c r="E431" s="2159" t="s">
        <v>2688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2906</v>
      </c>
      <c r="C432" s="2194" t="s">
        <v>3496</v>
      </c>
      <c r="D432" s="2159" t="s">
        <v>2793</v>
      </c>
      <c r="E432" s="2159" t="s">
        <v>2688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3482</v>
      </c>
    </row>
    <row r="433" spans="1:12" hidden="1">
      <c r="A433" s="2158">
        <v>30361156</v>
      </c>
      <c r="B433" s="2159" t="s">
        <v>2919</v>
      </c>
      <c r="C433" s="2159" t="s">
        <v>3496</v>
      </c>
      <c r="D433" s="2159" t="s">
        <v>2793</v>
      </c>
      <c r="E433" s="2159" t="s">
        <v>2688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2920</v>
      </c>
      <c r="C434" s="2159" t="s">
        <v>3496</v>
      </c>
      <c r="D434" s="2159" t="s">
        <v>2793</v>
      </c>
      <c r="E434" s="2159" t="s">
        <v>2688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2921</v>
      </c>
      <c r="C435" s="2159" t="s">
        <v>3496</v>
      </c>
      <c r="D435" s="2159" t="s">
        <v>2793</v>
      </c>
      <c r="E435" s="2159" t="s">
        <v>2688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2922</v>
      </c>
      <c r="C436" s="2159" t="s">
        <v>3496</v>
      </c>
      <c r="D436" s="2159" t="s">
        <v>2793</v>
      </c>
      <c r="E436" s="2159" t="s">
        <v>2688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2921</v>
      </c>
      <c r="C437" s="2159" t="s">
        <v>3496</v>
      </c>
      <c r="D437" s="2159" t="s">
        <v>2793</v>
      </c>
      <c r="E437" s="2159" t="s">
        <v>2688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2923</v>
      </c>
      <c r="C438" s="2159" t="s">
        <v>3496</v>
      </c>
      <c r="D438" s="2159" t="s">
        <v>2793</v>
      </c>
      <c r="E438" s="2159" t="s">
        <v>2688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2923</v>
      </c>
      <c r="C439" s="2159" t="s">
        <v>3496</v>
      </c>
      <c r="D439" s="2159" t="s">
        <v>2793</v>
      </c>
      <c r="E439" s="2159" t="s">
        <v>2688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2923</v>
      </c>
      <c r="C440" s="2159" t="s">
        <v>3496</v>
      </c>
      <c r="D440" s="2159" t="s">
        <v>2793</v>
      </c>
      <c r="E440" s="2159" t="s">
        <v>2688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2923</v>
      </c>
      <c r="C441" s="2159" t="s">
        <v>3496</v>
      </c>
      <c r="D441" s="2159" t="s">
        <v>2793</v>
      </c>
      <c r="E441" s="2159" t="s">
        <v>2688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2924</v>
      </c>
      <c r="C442" s="2159" t="s">
        <v>3504</v>
      </c>
      <c r="D442" s="2159" t="s">
        <v>2793</v>
      </c>
      <c r="E442" s="2159" t="s">
        <v>2688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2925</v>
      </c>
      <c r="C443" s="2159" t="s">
        <v>3504</v>
      </c>
      <c r="D443" s="2159" t="s">
        <v>2793</v>
      </c>
      <c r="E443" s="2159" t="s">
        <v>2688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2925</v>
      </c>
      <c r="C444" s="2159" t="s">
        <v>3504</v>
      </c>
      <c r="D444" s="2159" t="s">
        <v>2793</v>
      </c>
      <c r="E444" s="2159" t="s">
        <v>2688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2926</v>
      </c>
      <c r="C445" s="2159" t="s">
        <v>3504</v>
      </c>
      <c r="D445" s="2159" t="s">
        <v>2793</v>
      </c>
      <c r="E445" s="2159" t="s">
        <v>2688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2927</v>
      </c>
      <c r="C446" s="2159" t="s">
        <v>3504</v>
      </c>
      <c r="D446" s="2159" t="s">
        <v>2793</v>
      </c>
      <c r="E446" s="2159" t="s">
        <v>2688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2928</v>
      </c>
      <c r="C447" s="2159" t="s">
        <v>3504</v>
      </c>
      <c r="D447" s="2159" t="s">
        <v>2793</v>
      </c>
      <c r="E447" s="2159" t="s">
        <v>2688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2929</v>
      </c>
      <c r="C448" s="2159" t="s">
        <v>3504</v>
      </c>
      <c r="D448" s="2159" t="s">
        <v>2793</v>
      </c>
      <c r="E448" s="2159" t="s">
        <v>2688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2930</v>
      </c>
      <c r="C449" s="2159" t="s">
        <v>3504</v>
      </c>
      <c r="D449" s="2159" t="s">
        <v>2793</v>
      </c>
      <c r="E449" s="2159" t="s">
        <v>2688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2931</v>
      </c>
      <c r="C450" s="2159" t="s">
        <v>3504</v>
      </c>
      <c r="D450" s="2159" t="s">
        <v>2793</v>
      </c>
      <c r="E450" s="2159" t="s">
        <v>2688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2932</v>
      </c>
      <c r="C451" s="2159" t="s">
        <v>3504</v>
      </c>
      <c r="D451" s="2159" t="s">
        <v>2793</v>
      </c>
      <c r="E451" s="2159" t="s">
        <v>2688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2934</v>
      </c>
      <c r="C452" s="2159" t="s">
        <v>3504</v>
      </c>
      <c r="D452" s="2159" t="s">
        <v>2793</v>
      </c>
      <c r="E452" s="2159" t="s">
        <v>2688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2926</v>
      </c>
      <c r="C453" s="2159" t="s">
        <v>3504</v>
      </c>
      <c r="D453" s="2159" t="s">
        <v>2793</v>
      </c>
      <c r="E453" s="2159" t="s">
        <v>2688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2926</v>
      </c>
      <c r="C454" s="2159" t="s">
        <v>3504</v>
      </c>
      <c r="D454" s="2159" t="s">
        <v>2793</v>
      </c>
      <c r="E454" s="2159" t="s">
        <v>2688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2935</v>
      </c>
      <c r="C455" s="2159" t="s">
        <v>3504</v>
      </c>
      <c r="D455" s="2159" t="s">
        <v>2793</v>
      </c>
      <c r="E455" s="2159" t="s">
        <v>2688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2936</v>
      </c>
      <c r="C456" s="2159" t="s">
        <v>3501</v>
      </c>
      <c r="D456" s="2159" t="s">
        <v>2793</v>
      </c>
      <c r="E456" s="2159" t="s">
        <v>2688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2937</v>
      </c>
      <c r="C457" s="2159" t="s">
        <v>3501</v>
      </c>
      <c r="D457" s="2159" t="s">
        <v>2793</v>
      </c>
      <c r="E457" s="2159" t="s">
        <v>2688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2938</v>
      </c>
      <c r="C458" s="2159" t="s">
        <v>3501</v>
      </c>
      <c r="D458" s="2159" t="s">
        <v>2793</v>
      </c>
      <c r="E458" s="2159" t="s">
        <v>2688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2938</v>
      </c>
      <c r="C459" s="2159" t="s">
        <v>3501</v>
      </c>
      <c r="D459" s="2159" t="s">
        <v>2793</v>
      </c>
      <c r="E459" s="2159" t="s">
        <v>2688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2939</v>
      </c>
      <c r="C460" s="2159" t="s">
        <v>3501</v>
      </c>
      <c r="D460" s="2159" t="s">
        <v>2793</v>
      </c>
      <c r="E460" s="2159" t="s">
        <v>2688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2939</v>
      </c>
      <c r="C461" s="2159" t="s">
        <v>3501</v>
      </c>
      <c r="D461" s="2159" t="s">
        <v>2793</v>
      </c>
      <c r="E461" s="2159" t="s">
        <v>2688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2940</v>
      </c>
      <c r="C462" s="2159" t="s">
        <v>3501</v>
      </c>
      <c r="D462" s="2159" t="s">
        <v>2793</v>
      </c>
      <c r="E462" s="2159" t="s">
        <v>2688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2888</v>
      </c>
      <c r="C463" s="2159" t="s">
        <v>3501</v>
      </c>
      <c r="D463" s="2159" t="s">
        <v>2793</v>
      </c>
      <c r="E463" s="2159" t="s">
        <v>2688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2888</v>
      </c>
      <c r="C464" s="2159" t="s">
        <v>3501</v>
      </c>
      <c r="D464" s="2159" t="s">
        <v>2793</v>
      </c>
      <c r="E464" s="2159" t="s">
        <v>2688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2941</v>
      </c>
      <c r="C465" s="2159" t="s">
        <v>3501</v>
      </c>
      <c r="D465" s="2159" t="s">
        <v>2793</v>
      </c>
      <c r="E465" s="2159" t="s">
        <v>2688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2942</v>
      </c>
      <c r="C466" s="2159" t="s">
        <v>3496</v>
      </c>
      <c r="D466" s="2159" t="s">
        <v>2793</v>
      </c>
      <c r="E466" s="2159" t="s">
        <v>2688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2943</v>
      </c>
      <c r="C467" s="2159" t="s">
        <v>3496</v>
      </c>
      <c r="D467" s="2159" t="s">
        <v>2793</v>
      </c>
      <c r="E467" s="2159" t="s">
        <v>2688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2942</v>
      </c>
      <c r="C468" s="2159" t="s">
        <v>3496</v>
      </c>
      <c r="D468" s="2159" t="s">
        <v>2793</v>
      </c>
      <c r="E468" s="2159" t="s">
        <v>2688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2942</v>
      </c>
      <c r="C469" s="2159" t="s">
        <v>3496</v>
      </c>
      <c r="D469" s="2159" t="s">
        <v>2793</v>
      </c>
      <c r="E469" s="2159" t="s">
        <v>2688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2944</v>
      </c>
      <c r="C470" s="2159" t="s">
        <v>3496</v>
      </c>
      <c r="D470" s="2159" t="s">
        <v>2793</v>
      </c>
      <c r="E470" s="2159" t="s">
        <v>2688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2944</v>
      </c>
      <c r="C471" s="2159" t="s">
        <v>3496</v>
      </c>
      <c r="D471" s="2159" t="s">
        <v>2793</v>
      </c>
      <c r="E471" s="2159" t="s">
        <v>2688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2945</v>
      </c>
      <c r="C472" s="2159" t="s">
        <v>3496</v>
      </c>
      <c r="D472" s="2159" t="s">
        <v>2793</v>
      </c>
      <c r="E472" s="2159" t="s">
        <v>2688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2944</v>
      </c>
      <c r="C473" s="2159" t="s">
        <v>3496</v>
      </c>
      <c r="D473" s="2159" t="s">
        <v>2793</v>
      </c>
      <c r="E473" s="2159" t="s">
        <v>2688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2943</v>
      </c>
      <c r="C474" s="2159" t="s">
        <v>3496</v>
      </c>
      <c r="D474" s="2159" t="s">
        <v>2793</v>
      </c>
      <c r="E474" s="2159" t="s">
        <v>2688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2866</v>
      </c>
      <c r="C475" s="2159" t="s">
        <v>3496</v>
      </c>
      <c r="D475" s="2159" t="s">
        <v>2793</v>
      </c>
      <c r="E475" s="2159" t="s">
        <v>2688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2946</v>
      </c>
      <c r="C476" s="2159" t="s">
        <v>3504</v>
      </c>
      <c r="D476" s="2159" t="s">
        <v>2793</v>
      </c>
      <c r="E476" s="2159" t="s">
        <v>2688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2946</v>
      </c>
      <c r="C477" s="2159" t="s">
        <v>3504</v>
      </c>
      <c r="D477" s="2159" t="s">
        <v>2793</v>
      </c>
      <c r="E477" s="2159" t="s">
        <v>2688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2947</v>
      </c>
      <c r="C478" s="2159" t="s">
        <v>3504</v>
      </c>
      <c r="D478" s="2159" t="s">
        <v>2793</v>
      </c>
      <c r="E478" s="2159" t="s">
        <v>2688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2947</v>
      </c>
      <c r="C479" s="2159" t="s">
        <v>3504</v>
      </c>
      <c r="D479" s="2159" t="s">
        <v>2793</v>
      </c>
      <c r="E479" s="2159" t="s">
        <v>2688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2946</v>
      </c>
      <c r="C480" s="2159" t="s">
        <v>3504</v>
      </c>
      <c r="D480" s="2159" t="s">
        <v>2793</v>
      </c>
      <c r="E480" s="2159" t="s">
        <v>2688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2948</v>
      </c>
      <c r="C481" s="2159" t="s">
        <v>3504</v>
      </c>
      <c r="D481" s="2159" t="s">
        <v>2793</v>
      </c>
      <c r="E481" s="2159" t="s">
        <v>2688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2933</v>
      </c>
      <c r="C482" s="2159" t="s">
        <v>3504</v>
      </c>
      <c r="D482" s="2159" t="s">
        <v>2793</v>
      </c>
      <c r="E482" s="2159" t="s">
        <v>2688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2948</v>
      </c>
      <c r="C483" s="2159" t="s">
        <v>3504</v>
      </c>
      <c r="D483" s="2159" t="s">
        <v>2793</v>
      </c>
      <c r="E483" s="2159" t="s">
        <v>2688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2946</v>
      </c>
      <c r="C484" s="2159" t="s">
        <v>3504</v>
      </c>
      <c r="D484" s="2159" t="s">
        <v>2793</v>
      </c>
      <c r="E484" s="2159" t="s">
        <v>2688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2947</v>
      </c>
      <c r="C485" s="2159" t="s">
        <v>3504</v>
      </c>
      <c r="D485" s="2159" t="s">
        <v>2793</v>
      </c>
      <c r="E485" s="2159" t="s">
        <v>2688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2947</v>
      </c>
      <c r="C486" s="2159" t="s">
        <v>3504</v>
      </c>
      <c r="D486" s="2159" t="s">
        <v>2793</v>
      </c>
      <c r="E486" s="2159" t="s">
        <v>2688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2947</v>
      </c>
      <c r="C487" s="2159" t="s">
        <v>3504</v>
      </c>
      <c r="D487" s="2159" t="s">
        <v>2793</v>
      </c>
      <c r="E487" s="2159" t="s">
        <v>2688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2949</v>
      </c>
      <c r="C488" s="2159" t="s">
        <v>3501</v>
      </c>
      <c r="D488" s="2158" t="s">
        <v>2793</v>
      </c>
      <c r="E488" s="2158" t="s">
        <v>2688</v>
      </c>
      <c r="F488" s="2158">
        <v>425</v>
      </c>
      <c r="G488" s="2184" t="s">
        <v>2950</v>
      </c>
      <c r="H488" s="2184" t="s">
        <v>2951</v>
      </c>
      <c r="I488" s="2184" t="s">
        <v>2952</v>
      </c>
      <c r="J488" s="2184" t="s">
        <v>2953</v>
      </c>
      <c r="K488" s="2184" t="s">
        <v>2954</v>
      </c>
      <c r="L488" s="2159"/>
    </row>
    <row r="489" spans="1:12" hidden="1">
      <c r="A489" s="2182">
        <v>12005805</v>
      </c>
      <c r="B489" s="2182" t="s">
        <v>2949</v>
      </c>
      <c r="C489" s="2159" t="s">
        <v>3501</v>
      </c>
      <c r="D489" s="2158" t="s">
        <v>2793</v>
      </c>
      <c r="E489" s="2158" t="s">
        <v>2688</v>
      </c>
      <c r="F489" s="2158">
        <v>420</v>
      </c>
      <c r="G489" s="2184" t="s">
        <v>2950</v>
      </c>
      <c r="H489" s="2184" t="s">
        <v>2951</v>
      </c>
      <c r="I489" s="2184" t="s">
        <v>2952</v>
      </c>
      <c r="J489" s="2184" t="s">
        <v>2953</v>
      </c>
      <c r="K489" s="2184" t="s">
        <v>2954</v>
      </c>
      <c r="L489" s="2159"/>
    </row>
    <row r="490" spans="1:12" hidden="1">
      <c r="A490" s="2178">
        <v>30370008</v>
      </c>
      <c r="B490" s="2166" t="s">
        <v>2955</v>
      </c>
      <c r="C490" s="2159" t="s">
        <v>3505</v>
      </c>
      <c r="D490" s="2166" t="s">
        <v>2688</v>
      </c>
      <c r="E490" s="2166" t="s">
        <v>2688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2956</v>
      </c>
      <c r="C491" s="2159" t="s">
        <v>3505</v>
      </c>
      <c r="D491" s="2159" t="s">
        <v>2688</v>
      </c>
      <c r="E491" s="2159" t="s">
        <v>2688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2957</v>
      </c>
      <c r="C492" s="2159" t="s">
        <v>3505</v>
      </c>
      <c r="D492" s="2159" t="s">
        <v>2688</v>
      </c>
      <c r="E492" s="2159" t="s">
        <v>2688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2958</v>
      </c>
      <c r="C493" s="2159" t="s">
        <v>3506</v>
      </c>
      <c r="D493" s="2159" t="s">
        <v>2688</v>
      </c>
      <c r="E493" s="2159" t="s">
        <v>2688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2958</v>
      </c>
      <c r="C494" s="2159" t="s">
        <v>3506</v>
      </c>
      <c r="D494" s="2159" t="s">
        <v>2688</v>
      </c>
      <c r="E494" s="2159" t="s">
        <v>2688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2959</v>
      </c>
      <c r="B495" s="2194" t="s">
        <v>2960</v>
      </c>
      <c r="C495" s="2194" t="s">
        <v>3507</v>
      </c>
      <c r="D495" s="2159" t="s">
        <v>2688</v>
      </c>
      <c r="E495" s="2159" t="s">
        <v>2688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2961</v>
      </c>
      <c r="B496" s="2194" t="s">
        <v>2960</v>
      </c>
      <c r="C496" s="2194" t="s">
        <v>3507</v>
      </c>
      <c r="D496" s="2159" t="s">
        <v>2688</v>
      </c>
      <c r="E496" s="2159" t="s">
        <v>2688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2960</v>
      </c>
      <c r="C497" s="2195" t="s">
        <v>3507</v>
      </c>
      <c r="D497" s="2159" t="s">
        <v>2688</v>
      </c>
      <c r="E497" s="2159" t="s">
        <v>2688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2962</v>
      </c>
      <c r="B498" s="2194" t="s">
        <v>2960</v>
      </c>
      <c r="C498" s="2194" t="s">
        <v>3507</v>
      </c>
      <c r="D498" s="2159" t="s">
        <v>2688</v>
      </c>
      <c r="E498" s="2159" t="s">
        <v>2688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2963</v>
      </c>
      <c r="C499" s="2159" t="s">
        <v>2963</v>
      </c>
      <c r="D499" s="2159" t="s">
        <v>2964</v>
      </c>
      <c r="E499" s="2159" t="s">
        <v>2964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2965</v>
      </c>
      <c r="C500" s="2159" t="s">
        <v>2965</v>
      </c>
      <c r="D500" s="2159" t="s">
        <v>2964</v>
      </c>
      <c r="E500" s="2159" t="s">
        <v>2964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2964</v>
      </c>
      <c r="E501" s="2159" t="s">
        <v>2964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2966</v>
      </c>
      <c r="C502" s="2159" t="s">
        <v>2966</v>
      </c>
      <c r="D502" s="2159" t="s">
        <v>2964</v>
      </c>
      <c r="E502" s="2159" t="s">
        <v>2964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2967</v>
      </c>
      <c r="C503" s="2159" t="s">
        <v>3508</v>
      </c>
      <c r="D503" s="2159" t="s">
        <v>2721</v>
      </c>
      <c r="E503" s="2159" t="s">
        <v>2722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2968</v>
      </c>
      <c r="C504" s="2159" t="s">
        <v>1281</v>
      </c>
      <c r="D504" s="2159" t="s">
        <v>2728</v>
      </c>
      <c r="E504" s="2159" t="s">
        <v>2722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2969</v>
      </c>
      <c r="C505" s="2159" t="s">
        <v>1281</v>
      </c>
      <c r="D505" s="2159" t="s">
        <v>2728</v>
      </c>
      <c r="E505" s="2159" t="s">
        <v>2722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2964</v>
      </c>
      <c r="E506" s="2159" t="s">
        <v>2964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2970</v>
      </c>
      <c r="C507" s="2159" t="s">
        <v>2970</v>
      </c>
      <c r="D507" s="2159" t="s">
        <v>2964</v>
      </c>
      <c r="E507" s="2159" t="s">
        <v>2964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2971</v>
      </c>
      <c r="B508" s="2159" t="s">
        <v>296</v>
      </c>
      <c r="C508" s="2159" t="s">
        <v>296</v>
      </c>
      <c r="D508" s="2159" t="s">
        <v>2964</v>
      </c>
      <c r="E508" s="2159" t="s">
        <v>2964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2972</v>
      </c>
      <c r="B509" s="2159" t="s">
        <v>2973</v>
      </c>
      <c r="C509" s="2159" t="s">
        <v>2973</v>
      </c>
      <c r="D509" s="2159" t="s">
        <v>2576</v>
      </c>
      <c r="E509" s="2159" t="s">
        <v>2565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2964</v>
      </c>
      <c r="E510" s="2159" t="s">
        <v>2964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2964</v>
      </c>
      <c r="E511" s="2159" t="s">
        <v>2964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2974</v>
      </c>
      <c r="B512" s="2159" t="s">
        <v>2974</v>
      </c>
      <c r="C512" s="2159" t="s">
        <v>2974</v>
      </c>
      <c r="D512" s="2159" t="s">
        <v>2964</v>
      </c>
      <c r="E512" s="2159" t="s">
        <v>2964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2964</v>
      </c>
      <c r="E513" s="2159" t="s">
        <v>2964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2975</v>
      </c>
      <c r="B514" s="2159" t="s">
        <v>2975</v>
      </c>
      <c r="C514" s="2159" t="s">
        <v>2975</v>
      </c>
      <c r="D514" s="2159" t="s">
        <v>2964</v>
      </c>
      <c r="E514" s="2159" t="s">
        <v>2964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2964</v>
      </c>
      <c r="E515" s="2159" t="s">
        <v>2964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2964</v>
      </c>
      <c r="E516" s="2159" t="s">
        <v>2964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2964</v>
      </c>
      <c r="E517" s="2159" t="s">
        <v>2964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2964</v>
      </c>
      <c r="E518" s="2159" t="s">
        <v>2964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2976</v>
      </c>
      <c r="C519" s="2194" t="s">
        <v>3496</v>
      </c>
      <c r="D519" s="2159" t="s">
        <v>2793</v>
      </c>
      <c r="E519" s="2159" t="s">
        <v>2977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3482</v>
      </c>
    </row>
    <row r="520" spans="1:12" hidden="1">
      <c r="A520" s="2158">
        <v>41101133</v>
      </c>
      <c r="B520" s="2159" t="s">
        <v>2978</v>
      </c>
      <c r="C520" s="2194" t="s">
        <v>3496</v>
      </c>
      <c r="D520" s="2159" t="s">
        <v>2793</v>
      </c>
      <c r="E520" s="2159" t="s">
        <v>2977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3482</v>
      </c>
    </row>
    <row r="521" spans="1:12" hidden="1">
      <c r="A521" s="2158">
        <v>41101134</v>
      </c>
      <c r="B521" s="2159" t="s">
        <v>2979</v>
      </c>
      <c r="C521" s="2194" t="s">
        <v>3496</v>
      </c>
      <c r="D521" s="2159" t="s">
        <v>2793</v>
      </c>
      <c r="E521" s="2159" t="s">
        <v>2977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3482</v>
      </c>
    </row>
    <row r="522" spans="1:12" hidden="1">
      <c r="A522" s="2158">
        <v>41101135</v>
      </c>
      <c r="B522" s="2159" t="s">
        <v>2980</v>
      </c>
      <c r="C522" s="2194" t="s">
        <v>3496</v>
      </c>
      <c r="D522" s="2159" t="s">
        <v>2793</v>
      </c>
      <c r="E522" s="2159" t="s">
        <v>2977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3482</v>
      </c>
    </row>
    <row r="523" spans="1:12" hidden="1">
      <c r="A523" s="2158">
        <v>41101136</v>
      </c>
      <c r="B523" s="2159" t="s">
        <v>2981</v>
      </c>
      <c r="C523" s="2159" t="s">
        <v>3496</v>
      </c>
      <c r="D523" s="2159" t="s">
        <v>2793</v>
      </c>
      <c r="E523" s="2159" t="s">
        <v>2977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2866</v>
      </c>
      <c r="C524" s="2159" t="s">
        <v>3496</v>
      </c>
      <c r="D524" s="2159" t="s">
        <v>2793</v>
      </c>
      <c r="E524" s="2159" t="s">
        <v>2977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2943</v>
      </c>
      <c r="C525" s="2159" t="s">
        <v>3496</v>
      </c>
      <c r="D525" s="2159" t="s">
        <v>2793</v>
      </c>
      <c r="E525" s="2159" t="s">
        <v>2977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2943</v>
      </c>
      <c r="C526" s="2159" t="s">
        <v>3496</v>
      </c>
      <c r="D526" s="2159" t="s">
        <v>2793</v>
      </c>
      <c r="E526" s="2159" t="s">
        <v>2977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2942</v>
      </c>
      <c r="C527" s="2159" t="s">
        <v>3496</v>
      </c>
      <c r="D527" s="2159" t="s">
        <v>2793</v>
      </c>
      <c r="E527" s="2159" t="s">
        <v>2977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2944</v>
      </c>
      <c r="C528" s="2159" t="s">
        <v>3496</v>
      </c>
      <c r="D528" s="2159" t="s">
        <v>2793</v>
      </c>
      <c r="E528" s="2159" t="s">
        <v>2977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2945</v>
      </c>
      <c r="C529" s="2194" t="s">
        <v>3496</v>
      </c>
      <c r="D529" s="2159" t="s">
        <v>2793</v>
      </c>
      <c r="E529" s="2159" t="s">
        <v>2977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3482</v>
      </c>
    </row>
    <row r="530" spans="1:12" hidden="1">
      <c r="A530" s="2158">
        <v>43101141</v>
      </c>
      <c r="B530" s="2159" t="s">
        <v>2945</v>
      </c>
      <c r="C530" s="2159" t="s">
        <v>3496</v>
      </c>
      <c r="D530" s="2159" t="s">
        <v>2793</v>
      </c>
      <c r="E530" s="2159" t="s">
        <v>2977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2982</v>
      </c>
      <c r="C531" s="2194" t="s">
        <v>3496</v>
      </c>
      <c r="D531" s="2159" t="s">
        <v>2793</v>
      </c>
      <c r="E531" s="2159" t="s">
        <v>2977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3482</v>
      </c>
    </row>
    <row r="532" spans="1:12" hidden="1">
      <c r="A532" s="2158">
        <v>41101143</v>
      </c>
      <c r="B532" s="2159" t="s">
        <v>2983</v>
      </c>
      <c r="C532" s="2194" t="s">
        <v>3496</v>
      </c>
      <c r="D532" s="2159" t="s">
        <v>2793</v>
      </c>
      <c r="E532" s="2159" t="s">
        <v>2977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3482</v>
      </c>
    </row>
    <row r="533" spans="1:12" hidden="1">
      <c r="A533" s="2158">
        <v>41101144</v>
      </c>
      <c r="B533" s="2159" t="s">
        <v>2984</v>
      </c>
      <c r="C533" s="2194" t="s">
        <v>3496</v>
      </c>
      <c r="D533" s="2159" t="s">
        <v>2793</v>
      </c>
      <c r="E533" s="2159" t="s">
        <v>2977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3482</v>
      </c>
    </row>
    <row r="534" spans="1:12" hidden="1">
      <c r="A534" s="2158">
        <v>41101145</v>
      </c>
      <c r="B534" s="2159" t="s">
        <v>2985</v>
      </c>
      <c r="C534" s="2194" t="s">
        <v>3496</v>
      </c>
      <c r="D534" s="2159" t="s">
        <v>2793</v>
      </c>
      <c r="E534" s="2159" t="s">
        <v>2977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3482</v>
      </c>
    </row>
    <row r="535" spans="1:12" hidden="1">
      <c r="A535" s="2158">
        <v>41101146</v>
      </c>
      <c r="B535" s="2159" t="s">
        <v>2986</v>
      </c>
      <c r="C535" s="2194" t="s">
        <v>3496</v>
      </c>
      <c r="D535" s="2159" t="s">
        <v>2793</v>
      </c>
      <c r="E535" s="2159" t="s">
        <v>2977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3482</v>
      </c>
    </row>
    <row r="536" spans="1:12" hidden="1">
      <c r="A536" s="2158">
        <v>41101539</v>
      </c>
      <c r="B536" s="2159" t="s">
        <v>2942</v>
      </c>
      <c r="C536" s="2159" t="s">
        <v>3496</v>
      </c>
      <c r="D536" s="2159" t="s">
        <v>2793</v>
      </c>
      <c r="E536" s="2159" t="s">
        <v>2987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2988</v>
      </c>
      <c r="C537" s="2194" t="s">
        <v>3496</v>
      </c>
      <c r="D537" s="2159" t="s">
        <v>2793</v>
      </c>
      <c r="E537" s="2159" t="s">
        <v>2977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3482</v>
      </c>
    </row>
    <row r="538" spans="1:12" hidden="1">
      <c r="A538" s="2158">
        <v>41102133</v>
      </c>
      <c r="B538" s="2159" t="s">
        <v>2989</v>
      </c>
      <c r="C538" s="2194" t="s">
        <v>3496</v>
      </c>
      <c r="D538" s="2159" t="s">
        <v>2793</v>
      </c>
      <c r="E538" s="2159" t="s">
        <v>2977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3482</v>
      </c>
    </row>
    <row r="539" spans="1:12" hidden="1">
      <c r="A539" s="2158">
        <v>41102134</v>
      </c>
      <c r="B539" s="2159" t="s">
        <v>2990</v>
      </c>
      <c r="C539" s="2194" t="s">
        <v>3496</v>
      </c>
      <c r="D539" s="2159" t="s">
        <v>2793</v>
      </c>
      <c r="E539" s="2159" t="s">
        <v>2977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3482</v>
      </c>
    </row>
    <row r="540" spans="1:12" hidden="1">
      <c r="A540" s="2158">
        <v>41102135</v>
      </c>
      <c r="B540" s="2159" t="s">
        <v>2991</v>
      </c>
      <c r="C540" s="2194" t="s">
        <v>3496</v>
      </c>
      <c r="D540" s="2159" t="s">
        <v>2793</v>
      </c>
      <c r="E540" s="2159" t="s">
        <v>2977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3482</v>
      </c>
    </row>
    <row r="541" spans="1:12" hidden="1">
      <c r="A541" s="2158">
        <v>41102136</v>
      </c>
      <c r="B541" s="2159" t="s">
        <v>2992</v>
      </c>
      <c r="C541" s="2159" t="s">
        <v>3496</v>
      </c>
      <c r="D541" s="2159" t="s">
        <v>2793</v>
      </c>
      <c r="E541" s="2159" t="s">
        <v>2977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2911</v>
      </c>
      <c r="C542" s="2159" t="s">
        <v>3496</v>
      </c>
      <c r="D542" s="2159" t="s">
        <v>2793</v>
      </c>
      <c r="E542" s="2159" t="s">
        <v>2977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2913</v>
      </c>
      <c r="C543" s="2159" t="s">
        <v>3496</v>
      </c>
      <c r="D543" s="2159" t="s">
        <v>2793</v>
      </c>
      <c r="E543" s="2159" t="s">
        <v>2977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2993</v>
      </c>
      <c r="C544" s="2159" t="s">
        <v>3496</v>
      </c>
      <c r="D544" s="2159" t="s">
        <v>2793</v>
      </c>
      <c r="E544" s="2159" t="s">
        <v>2977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2994</v>
      </c>
      <c r="C545" s="2194" t="s">
        <v>3496</v>
      </c>
      <c r="D545" s="2159" t="s">
        <v>2793</v>
      </c>
      <c r="E545" s="2159" t="s">
        <v>2977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3482</v>
      </c>
    </row>
    <row r="546" spans="1:12" hidden="1">
      <c r="A546" s="2158">
        <v>41102141</v>
      </c>
      <c r="B546" s="2159" t="s">
        <v>2995</v>
      </c>
      <c r="C546" s="2194" t="s">
        <v>3496</v>
      </c>
      <c r="D546" s="2159" t="s">
        <v>2793</v>
      </c>
      <c r="E546" s="2159" t="s">
        <v>2977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3482</v>
      </c>
    </row>
    <row r="547" spans="1:12" hidden="1">
      <c r="A547" s="2158">
        <v>41102142</v>
      </c>
      <c r="B547" s="2159" t="s">
        <v>2996</v>
      </c>
      <c r="C547" s="2194" t="s">
        <v>3496</v>
      </c>
      <c r="D547" s="2159" t="s">
        <v>2793</v>
      </c>
      <c r="E547" s="2159" t="s">
        <v>2977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3482</v>
      </c>
    </row>
    <row r="548" spans="1:12" hidden="1">
      <c r="A548" s="2158">
        <v>41102143</v>
      </c>
      <c r="B548" s="2159" t="s">
        <v>2997</v>
      </c>
      <c r="C548" s="2194" t="s">
        <v>3496</v>
      </c>
      <c r="D548" s="2159" t="s">
        <v>2793</v>
      </c>
      <c r="E548" s="2159" t="s">
        <v>2977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3482</v>
      </c>
    </row>
    <row r="549" spans="1:12" hidden="1">
      <c r="A549" s="2158">
        <v>41102144</v>
      </c>
      <c r="B549" s="2159" t="s">
        <v>2998</v>
      </c>
      <c r="C549" s="2194" t="s">
        <v>3496</v>
      </c>
      <c r="D549" s="2159" t="s">
        <v>2793</v>
      </c>
      <c r="E549" s="2159" t="s">
        <v>2977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3482</v>
      </c>
    </row>
    <row r="550" spans="1:12" hidden="1">
      <c r="A550" s="2158">
        <v>41102145</v>
      </c>
      <c r="B550" s="2159" t="s">
        <v>2999</v>
      </c>
      <c r="C550" s="2194" t="s">
        <v>3496</v>
      </c>
      <c r="D550" s="2159" t="s">
        <v>2793</v>
      </c>
      <c r="E550" s="2159" t="s">
        <v>2977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3482</v>
      </c>
    </row>
    <row r="551" spans="1:12" hidden="1">
      <c r="A551" s="2158">
        <v>41102146</v>
      </c>
      <c r="B551" s="2159" t="s">
        <v>3000</v>
      </c>
      <c r="C551" s="2194" t="s">
        <v>3496</v>
      </c>
      <c r="D551" s="2159" t="s">
        <v>2793</v>
      </c>
      <c r="E551" s="2159" t="s">
        <v>2977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3482</v>
      </c>
    </row>
    <row r="552" spans="1:12" hidden="1">
      <c r="A552" s="2158">
        <v>42101126</v>
      </c>
      <c r="B552" s="2159" t="s">
        <v>3001</v>
      </c>
      <c r="C552" s="2194" t="s">
        <v>3483</v>
      </c>
      <c r="D552" s="2159" t="s">
        <v>2584</v>
      </c>
      <c r="E552" s="2159" t="s">
        <v>2977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3482</v>
      </c>
    </row>
    <row r="553" spans="1:12" hidden="1">
      <c r="A553" s="2158">
        <v>42101127</v>
      </c>
      <c r="B553" s="2159" t="s">
        <v>3002</v>
      </c>
      <c r="C553" s="2194" t="s">
        <v>3483</v>
      </c>
      <c r="D553" s="2159" t="s">
        <v>2584</v>
      </c>
      <c r="E553" s="2159" t="s">
        <v>2977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3482</v>
      </c>
    </row>
    <row r="554" spans="1:12" hidden="1">
      <c r="A554" s="2158">
        <v>42101128</v>
      </c>
      <c r="B554" s="2159" t="s">
        <v>3003</v>
      </c>
      <c r="C554" s="2194" t="s">
        <v>3483</v>
      </c>
      <c r="D554" s="2159" t="s">
        <v>2584</v>
      </c>
      <c r="E554" s="2159" t="s">
        <v>2977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3482</v>
      </c>
    </row>
    <row r="555" spans="1:12" hidden="1">
      <c r="A555" s="2158">
        <v>42101129</v>
      </c>
      <c r="B555" s="2159" t="s">
        <v>3004</v>
      </c>
      <c r="C555" s="2194" t="s">
        <v>3483</v>
      </c>
      <c r="D555" s="2159" t="s">
        <v>2584</v>
      </c>
      <c r="E555" s="2159" t="s">
        <v>2977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3482</v>
      </c>
    </row>
    <row r="556" spans="1:12" hidden="1">
      <c r="A556" s="2158">
        <v>42101130</v>
      </c>
      <c r="B556" s="2159" t="s">
        <v>3005</v>
      </c>
      <c r="C556" s="2194" t="s">
        <v>3483</v>
      </c>
      <c r="D556" s="2159" t="s">
        <v>2584</v>
      </c>
      <c r="E556" s="2159" t="s">
        <v>2977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3482</v>
      </c>
    </row>
    <row r="557" spans="1:12" hidden="1">
      <c r="A557" s="2158">
        <v>42101131</v>
      </c>
      <c r="B557" s="2159" t="s">
        <v>3006</v>
      </c>
      <c r="C557" s="2194" t="s">
        <v>3483</v>
      </c>
      <c r="D557" s="2159" t="s">
        <v>2584</v>
      </c>
      <c r="E557" s="2159" t="s">
        <v>2977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3482</v>
      </c>
    </row>
    <row r="558" spans="1:12" hidden="1">
      <c r="A558" s="2158">
        <v>42101132</v>
      </c>
      <c r="B558" s="2159" t="s">
        <v>2589</v>
      </c>
      <c r="C558" s="2194" t="s">
        <v>3483</v>
      </c>
      <c r="D558" s="2159" t="s">
        <v>2584</v>
      </c>
      <c r="E558" s="2159" t="s">
        <v>2977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3482</v>
      </c>
    </row>
    <row r="559" spans="1:12" hidden="1">
      <c r="A559" s="2158">
        <v>42101133</v>
      </c>
      <c r="B559" s="2159" t="s">
        <v>3007</v>
      </c>
      <c r="C559" s="2194" t="s">
        <v>3483</v>
      </c>
      <c r="D559" s="2159" t="s">
        <v>2584</v>
      </c>
      <c r="E559" s="2159" t="s">
        <v>2977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3482</v>
      </c>
    </row>
    <row r="560" spans="1:12" hidden="1">
      <c r="A560" s="2158">
        <v>42101134</v>
      </c>
      <c r="B560" s="2159" t="s">
        <v>3008</v>
      </c>
      <c r="C560" s="2194" t="s">
        <v>3483</v>
      </c>
      <c r="D560" s="2159" t="s">
        <v>2584</v>
      </c>
      <c r="E560" s="2159" t="s">
        <v>2977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3482</v>
      </c>
    </row>
    <row r="561" spans="1:12" hidden="1">
      <c r="A561" s="2158">
        <v>42101135</v>
      </c>
      <c r="B561" s="2159" t="s">
        <v>3009</v>
      </c>
      <c r="C561" s="2194" t="s">
        <v>3483</v>
      </c>
      <c r="D561" s="2159" t="s">
        <v>2584</v>
      </c>
      <c r="E561" s="2159" t="s">
        <v>2977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3482</v>
      </c>
    </row>
    <row r="562" spans="1:12" hidden="1">
      <c r="A562" s="2158">
        <v>42101136</v>
      </c>
      <c r="B562" s="2159" t="s">
        <v>3010</v>
      </c>
      <c r="C562" s="2194" t="s">
        <v>3483</v>
      </c>
      <c r="D562" s="2159" t="s">
        <v>2584</v>
      </c>
      <c r="E562" s="2159" t="s">
        <v>2977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3482</v>
      </c>
    </row>
    <row r="563" spans="1:12" hidden="1">
      <c r="A563" s="2158">
        <v>42101137</v>
      </c>
      <c r="B563" s="2159" t="s">
        <v>3011</v>
      </c>
      <c r="C563" s="2194" t="s">
        <v>3483</v>
      </c>
      <c r="D563" s="2159" t="s">
        <v>2584</v>
      </c>
      <c r="E563" s="2159" t="s">
        <v>2977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3482</v>
      </c>
    </row>
    <row r="564" spans="1:12" hidden="1">
      <c r="A564" s="2158">
        <v>42101138</v>
      </c>
      <c r="B564" s="2159" t="s">
        <v>3012</v>
      </c>
      <c r="C564" s="2194" t="s">
        <v>3483</v>
      </c>
      <c r="D564" s="2159" t="s">
        <v>2584</v>
      </c>
      <c r="E564" s="2159" t="s">
        <v>2977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3482</v>
      </c>
    </row>
    <row r="565" spans="1:12" hidden="1">
      <c r="A565" s="2158">
        <v>42101139</v>
      </c>
      <c r="B565" s="2159" t="s">
        <v>3013</v>
      </c>
      <c r="C565" s="2194" t="s">
        <v>3483</v>
      </c>
      <c r="D565" s="2159" t="s">
        <v>2584</v>
      </c>
      <c r="E565" s="2159" t="s">
        <v>2977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3482</v>
      </c>
    </row>
    <row r="566" spans="1:12" hidden="1">
      <c r="A566" s="2158">
        <v>42101140</v>
      </c>
      <c r="B566" s="2159" t="s">
        <v>3014</v>
      </c>
      <c r="C566" s="2194" t="s">
        <v>3483</v>
      </c>
      <c r="D566" s="2159" t="s">
        <v>2584</v>
      </c>
      <c r="E566" s="2159" t="s">
        <v>2977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3482</v>
      </c>
    </row>
    <row r="567" spans="1:12" hidden="1">
      <c r="A567" s="2158">
        <v>42102126</v>
      </c>
      <c r="B567" s="2159" t="s">
        <v>3015</v>
      </c>
      <c r="C567" s="2194" t="s">
        <v>3483</v>
      </c>
      <c r="D567" s="2159" t="s">
        <v>2584</v>
      </c>
      <c r="E567" s="2159" t="s">
        <v>2977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3482</v>
      </c>
    </row>
    <row r="568" spans="1:12" hidden="1">
      <c r="A568" s="2158">
        <v>42102127</v>
      </c>
      <c r="B568" s="2159" t="s">
        <v>3016</v>
      </c>
      <c r="C568" s="2194" t="s">
        <v>3483</v>
      </c>
      <c r="D568" s="2159" t="s">
        <v>2584</v>
      </c>
      <c r="E568" s="2159" t="s">
        <v>2977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3482</v>
      </c>
    </row>
    <row r="569" spans="1:12" hidden="1">
      <c r="A569" s="2158">
        <v>42102128</v>
      </c>
      <c r="B569" s="2159" t="s">
        <v>3017</v>
      </c>
      <c r="C569" s="2194" t="s">
        <v>3483</v>
      </c>
      <c r="D569" s="2159" t="s">
        <v>2584</v>
      </c>
      <c r="E569" s="2159" t="s">
        <v>2977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3482</v>
      </c>
    </row>
    <row r="570" spans="1:12" hidden="1">
      <c r="A570" s="2158">
        <v>42102129</v>
      </c>
      <c r="B570" s="2159" t="s">
        <v>3018</v>
      </c>
      <c r="C570" s="2194" t="s">
        <v>3483</v>
      </c>
      <c r="D570" s="2159" t="s">
        <v>2584</v>
      </c>
      <c r="E570" s="2159" t="s">
        <v>2977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3482</v>
      </c>
    </row>
    <row r="571" spans="1:12" hidden="1">
      <c r="A571" s="2158">
        <v>42102130</v>
      </c>
      <c r="B571" s="2159" t="s">
        <v>3019</v>
      </c>
      <c r="C571" s="2194" t="s">
        <v>3483</v>
      </c>
      <c r="D571" s="2159" t="s">
        <v>2584</v>
      </c>
      <c r="E571" s="2159" t="s">
        <v>2977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3482</v>
      </c>
    </row>
    <row r="572" spans="1:12" hidden="1">
      <c r="A572" s="2158">
        <v>42102131</v>
      </c>
      <c r="B572" s="2159" t="s">
        <v>3020</v>
      </c>
      <c r="C572" s="2194" t="s">
        <v>3483</v>
      </c>
      <c r="D572" s="2159" t="s">
        <v>2584</v>
      </c>
      <c r="E572" s="2159" t="s">
        <v>2977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3482</v>
      </c>
    </row>
    <row r="573" spans="1:12" hidden="1">
      <c r="A573" s="2158">
        <v>42102132</v>
      </c>
      <c r="B573" s="2159" t="s">
        <v>3021</v>
      </c>
      <c r="C573" s="2194" t="s">
        <v>3483</v>
      </c>
      <c r="D573" s="2159" t="s">
        <v>2584</v>
      </c>
      <c r="E573" s="2159" t="s">
        <v>2977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3482</v>
      </c>
    </row>
    <row r="574" spans="1:12" hidden="1">
      <c r="A574" s="2158">
        <v>42102133</v>
      </c>
      <c r="B574" s="2159" t="s">
        <v>3022</v>
      </c>
      <c r="C574" s="2194" t="s">
        <v>3483</v>
      </c>
      <c r="D574" s="2159" t="s">
        <v>2584</v>
      </c>
      <c r="E574" s="2159" t="s">
        <v>2977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3482</v>
      </c>
    </row>
    <row r="575" spans="1:12" hidden="1">
      <c r="A575" s="2158">
        <v>42102134</v>
      </c>
      <c r="B575" s="2159" t="s">
        <v>3023</v>
      </c>
      <c r="C575" s="2194" t="s">
        <v>3483</v>
      </c>
      <c r="D575" s="2159" t="s">
        <v>2584</v>
      </c>
      <c r="E575" s="2159" t="s">
        <v>2977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3482</v>
      </c>
    </row>
    <row r="576" spans="1:12" hidden="1">
      <c r="A576" s="2158">
        <v>42102135</v>
      </c>
      <c r="B576" s="2159" t="s">
        <v>3024</v>
      </c>
      <c r="C576" s="2194" t="s">
        <v>3483</v>
      </c>
      <c r="D576" s="2159" t="s">
        <v>2584</v>
      </c>
      <c r="E576" s="2159" t="s">
        <v>2977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3482</v>
      </c>
    </row>
    <row r="577" spans="1:12" hidden="1">
      <c r="A577" s="2158">
        <v>42102136</v>
      </c>
      <c r="B577" s="2159" t="s">
        <v>3025</v>
      </c>
      <c r="C577" s="2194" t="s">
        <v>3483</v>
      </c>
      <c r="D577" s="2159" t="s">
        <v>2584</v>
      </c>
      <c r="E577" s="2159" t="s">
        <v>2977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3482</v>
      </c>
    </row>
    <row r="578" spans="1:12" hidden="1">
      <c r="A578" s="2158">
        <v>42102137</v>
      </c>
      <c r="B578" s="2159" t="s">
        <v>3026</v>
      </c>
      <c r="C578" s="2194" t="s">
        <v>3483</v>
      </c>
      <c r="D578" s="2159" t="s">
        <v>2584</v>
      </c>
      <c r="E578" s="2159" t="s">
        <v>2977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3482</v>
      </c>
    </row>
    <row r="579" spans="1:12" hidden="1">
      <c r="A579" s="2158">
        <v>42102138</v>
      </c>
      <c r="B579" s="2159" t="s">
        <v>3027</v>
      </c>
      <c r="C579" s="2194" t="s">
        <v>3483</v>
      </c>
      <c r="D579" s="2159" t="s">
        <v>2584</v>
      </c>
      <c r="E579" s="2159" t="s">
        <v>2977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3482</v>
      </c>
    </row>
    <row r="580" spans="1:12" hidden="1">
      <c r="A580" s="2158">
        <v>42102139</v>
      </c>
      <c r="B580" s="2159" t="s">
        <v>3028</v>
      </c>
      <c r="C580" s="2194" t="s">
        <v>3483</v>
      </c>
      <c r="D580" s="2159" t="s">
        <v>2584</v>
      </c>
      <c r="E580" s="2159" t="s">
        <v>2977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3482</v>
      </c>
    </row>
    <row r="581" spans="1:12" hidden="1">
      <c r="A581" s="2158">
        <v>42102140</v>
      </c>
      <c r="B581" s="2159" t="s">
        <v>3029</v>
      </c>
      <c r="C581" s="2194" t="s">
        <v>3483</v>
      </c>
      <c r="D581" s="2159" t="s">
        <v>2584</v>
      </c>
      <c r="E581" s="2159" t="s">
        <v>2977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3482</v>
      </c>
    </row>
    <row r="582" spans="1:12" hidden="1">
      <c r="A582" s="2158">
        <v>41201119</v>
      </c>
      <c r="B582" s="2159" t="s">
        <v>3030</v>
      </c>
      <c r="C582" s="2194" t="s">
        <v>3493</v>
      </c>
      <c r="D582" s="2159" t="s">
        <v>2711</v>
      </c>
      <c r="E582" s="2159" t="s">
        <v>2977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3482</v>
      </c>
    </row>
    <row r="583" spans="1:12" hidden="1">
      <c r="A583" s="2158">
        <v>41201120</v>
      </c>
      <c r="B583" s="2159" t="s">
        <v>2829</v>
      </c>
      <c r="C583" s="2194" t="s">
        <v>3493</v>
      </c>
      <c r="D583" s="2159" t="s">
        <v>2711</v>
      </c>
      <c r="E583" s="2159" t="s">
        <v>2977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3482</v>
      </c>
    </row>
    <row r="584" spans="1:12" hidden="1">
      <c r="A584" s="2158">
        <v>41201121</v>
      </c>
      <c r="B584" s="2159" t="s">
        <v>2715</v>
      </c>
      <c r="C584" s="2194" t="s">
        <v>3493</v>
      </c>
      <c r="D584" s="2159" t="s">
        <v>2711</v>
      </c>
      <c r="E584" s="2159" t="s">
        <v>2977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3482</v>
      </c>
    </row>
    <row r="585" spans="1:12" hidden="1">
      <c r="A585" s="2158">
        <v>41201122</v>
      </c>
      <c r="B585" s="2159" t="s">
        <v>2716</v>
      </c>
      <c r="C585" s="2159" t="s">
        <v>3493</v>
      </c>
      <c r="D585" s="2159" t="s">
        <v>2711</v>
      </c>
      <c r="E585" s="2159" t="s">
        <v>2977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2833</v>
      </c>
      <c r="C586" s="2159" t="s">
        <v>3493</v>
      </c>
      <c r="D586" s="2159" t="s">
        <v>2711</v>
      </c>
      <c r="E586" s="2159" t="s">
        <v>2977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3031</v>
      </c>
      <c r="C587" s="2159" t="s">
        <v>3493</v>
      </c>
      <c r="D587" s="2159" t="s">
        <v>2711</v>
      </c>
      <c r="E587" s="2159" t="s">
        <v>2977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2835</v>
      </c>
      <c r="C588" s="2159" t="s">
        <v>3493</v>
      </c>
      <c r="D588" s="2159" t="s">
        <v>2711</v>
      </c>
      <c r="E588" s="2159" t="s">
        <v>2977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3032</v>
      </c>
      <c r="C589" s="2159" t="s">
        <v>3493</v>
      </c>
      <c r="D589" s="2159" t="s">
        <v>2711</v>
      </c>
      <c r="E589" s="2159" t="s">
        <v>2977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2837</v>
      </c>
      <c r="C590" s="2194" t="s">
        <v>3493</v>
      </c>
      <c r="D590" s="2159" t="s">
        <v>2711</v>
      </c>
      <c r="E590" s="2159" t="s">
        <v>2977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3482</v>
      </c>
    </row>
    <row r="591" spans="1:12" hidden="1">
      <c r="A591" s="2158">
        <v>41201126</v>
      </c>
      <c r="B591" s="2159" t="s">
        <v>2839</v>
      </c>
      <c r="C591" s="2194" t="s">
        <v>3493</v>
      </c>
      <c r="D591" s="2159" t="s">
        <v>2711</v>
      </c>
      <c r="E591" s="2159" t="s">
        <v>2977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3482</v>
      </c>
    </row>
    <row r="592" spans="1:12" hidden="1">
      <c r="A592" s="2158">
        <v>41201127</v>
      </c>
      <c r="B592" s="2159" t="s">
        <v>3033</v>
      </c>
      <c r="C592" s="2194" t="s">
        <v>3493</v>
      </c>
      <c r="D592" s="2159" t="s">
        <v>2711</v>
      </c>
      <c r="E592" s="2159" t="s">
        <v>2977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3482</v>
      </c>
    </row>
    <row r="593" spans="1:12" hidden="1">
      <c r="A593" s="2158">
        <v>41201128</v>
      </c>
      <c r="B593" s="2159" t="s">
        <v>3034</v>
      </c>
      <c r="C593" s="2194" t="s">
        <v>3493</v>
      </c>
      <c r="D593" s="2159" t="s">
        <v>2711</v>
      </c>
      <c r="E593" s="2159" t="s">
        <v>2977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3482</v>
      </c>
    </row>
    <row r="594" spans="1:12" hidden="1">
      <c r="A594" s="2158">
        <v>41201129</v>
      </c>
      <c r="B594" s="2159" t="s">
        <v>3035</v>
      </c>
      <c r="C594" s="2194" t="s">
        <v>3493</v>
      </c>
      <c r="D594" s="2159" t="s">
        <v>2711</v>
      </c>
      <c r="E594" s="2159" t="s">
        <v>2977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3482</v>
      </c>
    </row>
    <row r="595" spans="1:12" hidden="1">
      <c r="A595" s="2158">
        <v>41201130</v>
      </c>
      <c r="B595" s="2159" t="s">
        <v>3036</v>
      </c>
      <c r="C595" s="2194" t="s">
        <v>3493</v>
      </c>
      <c r="D595" s="2159" t="s">
        <v>2711</v>
      </c>
      <c r="E595" s="2159" t="s">
        <v>2977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3482</v>
      </c>
    </row>
    <row r="596" spans="1:12" hidden="1">
      <c r="A596" s="2158">
        <v>41201131</v>
      </c>
      <c r="B596" s="2159" t="s">
        <v>3037</v>
      </c>
      <c r="C596" s="2194" t="s">
        <v>3493</v>
      </c>
      <c r="D596" s="2159" t="s">
        <v>2711</v>
      </c>
      <c r="E596" s="2159" t="s">
        <v>2977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3482</v>
      </c>
    </row>
    <row r="597" spans="1:12" hidden="1">
      <c r="A597" s="2158">
        <v>41201132</v>
      </c>
      <c r="B597" s="2159" t="s">
        <v>3038</v>
      </c>
      <c r="C597" s="2194" t="s">
        <v>3493</v>
      </c>
      <c r="D597" s="2159" t="s">
        <v>2711</v>
      </c>
      <c r="E597" s="2159" t="s">
        <v>2977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3482</v>
      </c>
    </row>
    <row r="598" spans="1:12" hidden="1">
      <c r="A598" s="2158">
        <v>41201133</v>
      </c>
      <c r="B598" s="2159" t="s">
        <v>3039</v>
      </c>
      <c r="C598" s="2194" t="s">
        <v>3493</v>
      </c>
      <c r="D598" s="2159" t="s">
        <v>2711</v>
      </c>
      <c r="E598" s="2159" t="s">
        <v>2977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3482</v>
      </c>
    </row>
    <row r="599" spans="1:12" hidden="1">
      <c r="A599" s="2158">
        <v>41202119</v>
      </c>
      <c r="B599" s="2159" t="s">
        <v>3030</v>
      </c>
      <c r="C599" s="2194" t="s">
        <v>3493</v>
      </c>
      <c r="D599" s="2159" t="s">
        <v>2711</v>
      </c>
      <c r="E599" s="2159" t="s">
        <v>2977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3482</v>
      </c>
    </row>
    <row r="600" spans="1:12" hidden="1">
      <c r="A600" s="2158">
        <v>41202120</v>
      </c>
      <c r="B600" s="2159" t="s">
        <v>2829</v>
      </c>
      <c r="C600" s="2194" t="s">
        <v>3493</v>
      </c>
      <c r="D600" s="2159" t="s">
        <v>2711</v>
      </c>
      <c r="E600" s="2159" t="s">
        <v>2977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3482</v>
      </c>
    </row>
    <row r="601" spans="1:12" hidden="1">
      <c r="A601" s="2158">
        <v>41202121</v>
      </c>
      <c r="B601" s="2159" t="s">
        <v>2715</v>
      </c>
      <c r="C601" s="2194" t="s">
        <v>3493</v>
      </c>
      <c r="D601" s="2159" t="s">
        <v>2711</v>
      </c>
      <c r="E601" s="2159" t="s">
        <v>2977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3482</v>
      </c>
    </row>
    <row r="602" spans="1:12" hidden="1">
      <c r="A602" s="2158">
        <v>41202122</v>
      </c>
      <c r="B602" s="2159" t="s">
        <v>2716</v>
      </c>
      <c r="C602" s="2159" t="s">
        <v>3493</v>
      </c>
      <c r="D602" s="2159" t="s">
        <v>2711</v>
      </c>
      <c r="E602" s="2159" t="s">
        <v>2977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2716</v>
      </c>
      <c r="C603" s="2159" t="s">
        <v>3493</v>
      </c>
      <c r="D603" s="2159" t="s">
        <v>2711</v>
      </c>
      <c r="E603" s="2159" t="s">
        <v>2977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2833</v>
      </c>
      <c r="C604" s="2159" t="s">
        <v>3493</v>
      </c>
      <c r="D604" s="2159" t="s">
        <v>2711</v>
      </c>
      <c r="E604" s="2159" t="s">
        <v>2977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2835</v>
      </c>
      <c r="C605" s="2159" t="s">
        <v>3493</v>
      </c>
      <c r="D605" s="2159" t="s">
        <v>2711</v>
      </c>
      <c r="E605" s="2159" t="s">
        <v>2977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2837</v>
      </c>
      <c r="C606" s="2194" t="s">
        <v>3493</v>
      </c>
      <c r="D606" s="2159" t="s">
        <v>2711</v>
      </c>
      <c r="E606" s="2159" t="s">
        <v>2977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3482</v>
      </c>
    </row>
    <row r="607" spans="1:12" hidden="1">
      <c r="A607" s="2158">
        <v>41202126</v>
      </c>
      <c r="B607" s="2159" t="s">
        <v>2839</v>
      </c>
      <c r="C607" s="2194" t="s">
        <v>3493</v>
      </c>
      <c r="D607" s="2159" t="s">
        <v>2711</v>
      </c>
      <c r="E607" s="2159" t="s">
        <v>2977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3482</v>
      </c>
    </row>
    <row r="608" spans="1:12" hidden="1">
      <c r="A608" s="2158">
        <v>41202127</v>
      </c>
      <c r="B608" s="2159" t="s">
        <v>3033</v>
      </c>
      <c r="C608" s="2194" t="s">
        <v>3493</v>
      </c>
      <c r="D608" s="2159" t="s">
        <v>2711</v>
      </c>
      <c r="E608" s="2159" t="s">
        <v>2977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3482</v>
      </c>
    </row>
    <row r="609" spans="1:12" hidden="1">
      <c r="A609" s="2158">
        <v>41202128</v>
      </c>
      <c r="B609" s="2159" t="s">
        <v>3034</v>
      </c>
      <c r="C609" s="2194" t="s">
        <v>3493</v>
      </c>
      <c r="D609" s="2159" t="s">
        <v>2711</v>
      </c>
      <c r="E609" s="2159" t="s">
        <v>2977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3482</v>
      </c>
    </row>
    <row r="610" spans="1:12" hidden="1">
      <c r="A610" s="2158">
        <v>41202129</v>
      </c>
      <c r="B610" s="2159" t="s">
        <v>3035</v>
      </c>
      <c r="C610" s="2194" t="s">
        <v>3493</v>
      </c>
      <c r="D610" s="2159" t="s">
        <v>2711</v>
      </c>
      <c r="E610" s="2159" t="s">
        <v>2977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3482</v>
      </c>
    </row>
    <row r="611" spans="1:12" hidden="1">
      <c r="A611" s="2158">
        <v>41202130</v>
      </c>
      <c r="B611" s="2159" t="s">
        <v>3036</v>
      </c>
      <c r="C611" s="2194" t="s">
        <v>3493</v>
      </c>
      <c r="D611" s="2159" t="s">
        <v>2711</v>
      </c>
      <c r="E611" s="2159" t="s">
        <v>2977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3482</v>
      </c>
    </row>
    <row r="612" spans="1:12" hidden="1">
      <c r="A612" s="2158">
        <v>41202131</v>
      </c>
      <c r="B612" s="2159" t="s">
        <v>3037</v>
      </c>
      <c r="C612" s="2194" t="s">
        <v>3493</v>
      </c>
      <c r="D612" s="2159" t="s">
        <v>2711</v>
      </c>
      <c r="E612" s="2159" t="s">
        <v>2977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3482</v>
      </c>
    </row>
    <row r="613" spans="1:12" hidden="1">
      <c r="A613" s="2158">
        <v>41202132</v>
      </c>
      <c r="B613" s="2159" t="s">
        <v>3038</v>
      </c>
      <c r="C613" s="2194" t="s">
        <v>3493</v>
      </c>
      <c r="D613" s="2159" t="s">
        <v>2711</v>
      </c>
      <c r="E613" s="2159" t="s">
        <v>2977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3482</v>
      </c>
    </row>
    <row r="614" spans="1:12" hidden="1">
      <c r="A614" s="2158">
        <v>41202133</v>
      </c>
      <c r="B614" s="2159" t="s">
        <v>3039</v>
      </c>
      <c r="C614" s="2194" t="s">
        <v>3493</v>
      </c>
      <c r="D614" s="2159" t="s">
        <v>2711</v>
      </c>
      <c r="E614" s="2159" t="s">
        <v>2977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3482</v>
      </c>
    </row>
    <row r="615" spans="1:12" hidden="1">
      <c r="A615" s="2158">
        <v>41202523</v>
      </c>
      <c r="B615" s="2159" t="s">
        <v>2833</v>
      </c>
      <c r="C615" s="2159" t="s">
        <v>3493</v>
      </c>
      <c r="D615" s="2159" t="s">
        <v>2711</v>
      </c>
      <c r="E615" s="2159" t="s">
        <v>2987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2976</v>
      </c>
      <c r="C616" s="2159" t="s">
        <v>3496</v>
      </c>
      <c r="D616" s="2159" t="s">
        <v>2793</v>
      </c>
      <c r="E616" s="2159" t="s">
        <v>2977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2978</v>
      </c>
      <c r="C617" s="2159" t="s">
        <v>3496</v>
      </c>
      <c r="D617" s="2159" t="s">
        <v>2793</v>
      </c>
      <c r="E617" s="2159" t="s">
        <v>2977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2979</v>
      </c>
      <c r="C618" s="2159" t="s">
        <v>3496</v>
      </c>
      <c r="D618" s="2159" t="s">
        <v>2793</v>
      </c>
      <c r="E618" s="2159" t="s">
        <v>2977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2980</v>
      </c>
      <c r="C619" s="2159" t="s">
        <v>3496</v>
      </c>
      <c r="D619" s="2159" t="s">
        <v>2793</v>
      </c>
      <c r="E619" s="2159" t="s">
        <v>2977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2981</v>
      </c>
      <c r="C620" s="2159" t="s">
        <v>3496</v>
      </c>
      <c r="D620" s="2159" t="s">
        <v>2793</v>
      </c>
      <c r="E620" s="2159" t="s">
        <v>2977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2981</v>
      </c>
      <c r="C621" s="2194" t="s">
        <v>3496</v>
      </c>
      <c r="D621" s="2159" t="s">
        <v>2793</v>
      </c>
      <c r="E621" s="2159" t="s">
        <v>2977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3482</v>
      </c>
    </row>
    <row r="622" spans="1:12" hidden="1">
      <c r="A622" s="2158">
        <v>43101137</v>
      </c>
      <c r="B622" s="2159" t="s">
        <v>2866</v>
      </c>
      <c r="C622" s="2159" t="s">
        <v>3496</v>
      </c>
      <c r="D622" s="2159" t="s">
        <v>2793</v>
      </c>
      <c r="E622" s="2159" t="s">
        <v>2977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2943</v>
      </c>
      <c r="C623" s="2159" t="s">
        <v>3496</v>
      </c>
      <c r="D623" s="2159" t="s">
        <v>2793</v>
      </c>
      <c r="E623" s="2159" t="s">
        <v>2977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2942</v>
      </c>
      <c r="C624" s="2159" t="s">
        <v>3496</v>
      </c>
      <c r="D624" s="2159" t="s">
        <v>2793</v>
      </c>
      <c r="E624" s="2159" t="s">
        <v>2977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2942</v>
      </c>
      <c r="C625" s="2159" t="s">
        <v>3496</v>
      </c>
      <c r="D625" s="2159" t="s">
        <v>2793</v>
      </c>
      <c r="E625" s="2159" t="s">
        <v>2977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3040</v>
      </c>
      <c r="C626" s="2159" t="s">
        <v>3496</v>
      </c>
      <c r="D626" s="2159" t="s">
        <v>2793</v>
      </c>
      <c r="E626" s="2159" t="s">
        <v>2977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3041</v>
      </c>
      <c r="C627" s="2159" t="s">
        <v>3496</v>
      </c>
      <c r="D627" s="2159" t="s">
        <v>2793</v>
      </c>
      <c r="E627" s="2159" t="s">
        <v>2977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2944</v>
      </c>
      <c r="C628" s="2159" t="s">
        <v>3496</v>
      </c>
      <c r="D628" s="2159" t="s">
        <v>2793</v>
      </c>
      <c r="E628" s="2159" t="s">
        <v>2977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2944</v>
      </c>
      <c r="C629" s="2159" t="s">
        <v>3496</v>
      </c>
      <c r="D629" s="2159" t="s">
        <v>2793</v>
      </c>
      <c r="E629" s="2159" t="s">
        <v>2977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2944</v>
      </c>
      <c r="C630" s="2159" t="s">
        <v>3496</v>
      </c>
      <c r="D630" s="2159" t="s">
        <v>2793</v>
      </c>
      <c r="E630" s="2159" t="s">
        <v>2977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3042</v>
      </c>
      <c r="C631" s="2159" t="s">
        <v>3496</v>
      </c>
      <c r="D631" s="2159" t="s">
        <v>2793</v>
      </c>
      <c r="E631" s="2159" t="s">
        <v>2977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3042</v>
      </c>
      <c r="C632" s="2159" t="s">
        <v>3496</v>
      </c>
      <c r="D632" s="2159" t="s">
        <v>2793</v>
      </c>
      <c r="E632" s="2159" t="s">
        <v>2977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3043</v>
      </c>
      <c r="C633" s="2159" t="s">
        <v>3496</v>
      </c>
      <c r="D633" s="2159" t="s">
        <v>2793</v>
      </c>
      <c r="E633" s="2159" t="s">
        <v>2977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2982</v>
      </c>
      <c r="C634" s="2194" t="s">
        <v>3496</v>
      </c>
      <c r="D634" s="2159" t="s">
        <v>2793</v>
      </c>
      <c r="E634" s="2159" t="s">
        <v>2977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3482</v>
      </c>
    </row>
    <row r="635" spans="1:12" hidden="1">
      <c r="A635" s="2158">
        <v>43101143</v>
      </c>
      <c r="B635" s="2159" t="s">
        <v>2983</v>
      </c>
      <c r="C635" s="2194" t="s">
        <v>3496</v>
      </c>
      <c r="D635" s="2159" t="s">
        <v>2793</v>
      </c>
      <c r="E635" s="2159" t="s">
        <v>2977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3482</v>
      </c>
    </row>
    <row r="636" spans="1:12" hidden="1">
      <c r="A636" s="2158">
        <v>43101144</v>
      </c>
      <c r="B636" s="2159" t="s">
        <v>2984</v>
      </c>
      <c r="C636" s="2194" t="s">
        <v>3496</v>
      </c>
      <c r="D636" s="2159" t="s">
        <v>2793</v>
      </c>
      <c r="E636" s="2159" t="s">
        <v>2977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3482</v>
      </c>
    </row>
    <row r="637" spans="1:12" hidden="1">
      <c r="A637" s="2158">
        <v>43101145</v>
      </c>
      <c r="B637" s="2159" t="s">
        <v>2985</v>
      </c>
      <c r="C637" s="2194" t="s">
        <v>3496</v>
      </c>
      <c r="D637" s="2159" t="s">
        <v>2793</v>
      </c>
      <c r="E637" s="2159" t="s">
        <v>2977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3482</v>
      </c>
    </row>
    <row r="638" spans="1:12" hidden="1">
      <c r="A638" s="2158">
        <v>43101146</v>
      </c>
      <c r="B638" s="2159" t="s">
        <v>2986</v>
      </c>
      <c r="C638" s="2194" t="s">
        <v>3496</v>
      </c>
      <c r="D638" s="2159" t="s">
        <v>2793</v>
      </c>
      <c r="E638" s="2159" t="s">
        <v>2977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3482</v>
      </c>
    </row>
    <row r="639" spans="1:12" hidden="1">
      <c r="A639" s="2158">
        <v>43101537</v>
      </c>
      <c r="B639" s="2159" t="s">
        <v>2866</v>
      </c>
      <c r="C639" s="2194" t="s">
        <v>3496</v>
      </c>
      <c r="D639" s="2159" t="s">
        <v>2793</v>
      </c>
      <c r="E639" s="2159" t="s">
        <v>2987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3482</v>
      </c>
    </row>
    <row r="640" spans="1:12" hidden="1">
      <c r="A640" s="2158">
        <v>43101538</v>
      </c>
      <c r="B640" s="2159" t="s">
        <v>2943</v>
      </c>
      <c r="C640" s="2159" t="s">
        <v>3496</v>
      </c>
      <c r="D640" s="2159" t="s">
        <v>2793</v>
      </c>
      <c r="E640" s="2159" t="s">
        <v>2987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2942</v>
      </c>
      <c r="C641" s="2159" t="s">
        <v>3496</v>
      </c>
      <c r="D641" s="2159" t="s">
        <v>2793</v>
      </c>
      <c r="E641" s="2159" t="s">
        <v>2987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2988</v>
      </c>
      <c r="C642" s="2194" t="s">
        <v>3496</v>
      </c>
      <c r="D642" s="2159" t="s">
        <v>2793</v>
      </c>
      <c r="E642" s="2159" t="s">
        <v>2977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3482</v>
      </c>
    </row>
    <row r="643" spans="1:12" hidden="1">
      <c r="A643" s="2158">
        <v>43102133</v>
      </c>
      <c r="B643" s="2159" t="s">
        <v>2989</v>
      </c>
      <c r="C643" s="2194" t="s">
        <v>3496</v>
      </c>
      <c r="D643" s="2159" t="s">
        <v>2793</v>
      </c>
      <c r="E643" s="2159" t="s">
        <v>2977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3482</v>
      </c>
    </row>
    <row r="644" spans="1:12" hidden="1">
      <c r="A644" s="2158">
        <v>43102134</v>
      </c>
      <c r="B644" s="2159" t="s">
        <v>2990</v>
      </c>
      <c r="C644" s="2194" t="s">
        <v>3496</v>
      </c>
      <c r="D644" s="2159" t="s">
        <v>2793</v>
      </c>
      <c r="E644" s="2159" t="s">
        <v>2977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3482</v>
      </c>
    </row>
    <row r="645" spans="1:12" hidden="1">
      <c r="A645" s="2158">
        <v>43102135</v>
      </c>
      <c r="B645" s="2159" t="s">
        <v>2991</v>
      </c>
      <c r="C645" s="2194" t="s">
        <v>3496</v>
      </c>
      <c r="D645" s="2159" t="s">
        <v>2793</v>
      </c>
      <c r="E645" s="2159" t="s">
        <v>2977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3482</v>
      </c>
    </row>
    <row r="646" spans="1:12" hidden="1">
      <c r="A646" s="2158">
        <v>43102136</v>
      </c>
      <c r="B646" s="2159" t="s">
        <v>2992</v>
      </c>
      <c r="C646" s="2194" t="s">
        <v>3496</v>
      </c>
      <c r="D646" s="2159" t="s">
        <v>2793</v>
      </c>
      <c r="E646" s="2159" t="s">
        <v>2977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3482</v>
      </c>
    </row>
    <row r="647" spans="1:12" hidden="1">
      <c r="A647" s="2158">
        <v>43102137</v>
      </c>
      <c r="B647" s="2159" t="s">
        <v>2911</v>
      </c>
      <c r="C647" s="2194" t="s">
        <v>3496</v>
      </c>
      <c r="D647" s="2159" t="s">
        <v>2793</v>
      </c>
      <c r="E647" s="2159" t="s">
        <v>2977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3482</v>
      </c>
    </row>
    <row r="648" spans="1:12" hidden="1">
      <c r="A648" s="2158">
        <v>43102138</v>
      </c>
      <c r="B648" s="2159" t="s">
        <v>2913</v>
      </c>
      <c r="C648" s="2159" t="s">
        <v>3496</v>
      </c>
      <c r="D648" s="2159" t="s">
        <v>2793</v>
      </c>
      <c r="E648" s="2159" t="s">
        <v>2977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2993</v>
      </c>
      <c r="C649" s="2159" t="s">
        <v>3496</v>
      </c>
      <c r="D649" s="2159" t="s">
        <v>2793</v>
      </c>
      <c r="E649" s="2159" t="s">
        <v>2977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3044</v>
      </c>
      <c r="C650" s="2194" t="s">
        <v>3496</v>
      </c>
      <c r="D650" s="2159" t="s">
        <v>2793</v>
      </c>
      <c r="E650" s="2159" t="s">
        <v>2977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3482</v>
      </c>
    </row>
    <row r="651" spans="1:12" hidden="1">
      <c r="A651" s="2158">
        <v>43103139</v>
      </c>
      <c r="B651" s="2159" t="s">
        <v>3045</v>
      </c>
      <c r="C651" s="2159" t="s">
        <v>3496</v>
      </c>
      <c r="D651" s="2159" t="s">
        <v>2793</v>
      </c>
      <c r="E651" s="2159" t="s">
        <v>2977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3045</v>
      </c>
      <c r="C652" s="2159" t="s">
        <v>3496</v>
      </c>
      <c r="D652" s="2159" t="s">
        <v>2793</v>
      </c>
      <c r="E652" s="2159" t="s">
        <v>2977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3046</v>
      </c>
      <c r="C653" s="2159" t="s">
        <v>3496</v>
      </c>
      <c r="D653" s="2159" t="s">
        <v>2793</v>
      </c>
      <c r="E653" s="2159" t="s">
        <v>2977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3043</v>
      </c>
      <c r="C654" s="2159" t="s">
        <v>3496</v>
      </c>
      <c r="D654" s="2159" t="s">
        <v>2793</v>
      </c>
      <c r="E654" s="2159" t="s">
        <v>2977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3043</v>
      </c>
      <c r="C655" s="2159" t="s">
        <v>3496</v>
      </c>
      <c r="D655" s="2159" t="s">
        <v>2793</v>
      </c>
      <c r="E655" s="2159" t="s">
        <v>2977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3043</v>
      </c>
      <c r="C656" s="2159" t="s">
        <v>3496</v>
      </c>
      <c r="D656" s="2159" t="s">
        <v>2793</v>
      </c>
      <c r="E656" s="2159" t="s">
        <v>2977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3043</v>
      </c>
      <c r="C657" s="2194" t="s">
        <v>3496</v>
      </c>
      <c r="D657" s="2159" t="s">
        <v>2793</v>
      </c>
      <c r="E657" s="2159" t="s">
        <v>2977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3482</v>
      </c>
    </row>
    <row r="658" spans="1:12" hidden="1">
      <c r="A658" s="2158">
        <v>43102140</v>
      </c>
      <c r="B658" s="2159" t="s">
        <v>2994</v>
      </c>
      <c r="C658" s="2159" t="s">
        <v>3496</v>
      </c>
      <c r="D658" s="2159" t="s">
        <v>2793</v>
      </c>
      <c r="E658" s="2159" t="s">
        <v>2977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3047</v>
      </c>
      <c r="C659" s="2159" t="s">
        <v>3496</v>
      </c>
      <c r="D659" s="2159" t="s">
        <v>2793</v>
      </c>
      <c r="E659" s="2159" t="s">
        <v>2977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3047</v>
      </c>
      <c r="C660" s="2159" t="s">
        <v>3496</v>
      </c>
      <c r="D660" s="2159" t="s">
        <v>2793</v>
      </c>
      <c r="E660" s="2159" t="s">
        <v>2977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2995</v>
      </c>
      <c r="C661" s="2194" t="s">
        <v>3496</v>
      </c>
      <c r="D661" s="2159" t="s">
        <v>2793</v>
      </c>
      <c r="E661" s="2159" t="s">
        <v>2977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3482</v>
      </c>
    </row>
    <row r="662" spans="1:12" hidden="1">
      <c r="A662" s="2158">
        <v>43104141</v>
      </c>
      <c r="B662" s="2159" t="s">
        <v>3048</v>
      </c>
      <c r="C662" s="2159" t="s">
        <v>3496</v>
      </c>
      <c r="D662" s="2159" t="s">
        <v>2793</v>
      </c>
      <c r="E662" s="2159" t="s">
        <v>2977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3043</v>
      </c>
      <c r="C663" s="2194" t="s">
        <v>3496</v>
      </c>
      <c r="D663" s="2159" t="s">
        <v>2793</v>
      </c>
      <c r="E663" s="2159" t="s">
        <v>2977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3482</v>
      </c>
    </row>
    <row r="664" spans="1:12" hidden="1">
      <c r="A664" s="2170">
        <v>43106141</v>
      </c>
      <c r="B664" s="2167" t="s">
        <v>3043</v>
      </c>
      <c r="C664" s="2159" t="s">
        <v>3496</v>
      </c>
      <c r="D664" s="2159" t="s">
        <v>2793</v>
      </c>
      <c r="E664" s="2159" t="s">
        <v>2977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2996</v>
      </c>
      <c r="C665" s="2194" t="s">
        <v>3496</v>
      </c>
      <c r="D665" s="2159" t="s">
        <v>2793</v>
      </c>
      <c r="E665" s="2159" t="s">
        <v>2977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3482</v>
      </c>
    </row>
    <row r="666" spans="1:12" hidden="1">
      <c r="A666" s="2158">
        <v>43102143</v>
      </c>
      <c r="B666" s="2159" t="s">
        <v>2997</v>
      </c>
      <c r="C666" s="2194" t="s">
        <v>3496</v>
      </c>
      <c r="D666" s="2159" t="s">
        <v>2793</v>
      </c>
      <c r="E666" s="2159" t="s">
        <v>2977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3482</v>
      </c>
    </row>
    <row r="667" spans="1:12" hidden="1">
      <c r="A667" s="2158">
        <v>43102144</v>
      </c>
      <c r="B667" s="2159" t="s">
        <v>2998</v>
      </c>
      <c r="C667" s="2194" t="s">
        <v>3496</v>
      </c>
      <c r="D667" s="2159" t="s">
        <v>2793</v>
      </c>
      <c r="E667" s="2159" t="s">
        <v>2977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3482</v>
      </c>
    </row>
    <row r="668" spans="1:12" hidden="1">
      <c r="A668" s="2158">
        <v>43102145</v>
      </c>
      <c r="B668" s="2159" t="s">
        <v>2999</v>
      </c>
      <c r="C668" s="2194" t="s">
        <v>3496</v>
      </c>
      <c r="D668" s="2159" t="s">
        <v>2793</v>
      </c>
      <c r="E668" s="2159" t="s">
        <v>2977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3482</v>
      </c>
    </row>
    <row r="669" spans="1:12" hidden="1">
      <c r="A669" s="2158">
        <v>43102146</v>
      </c>
      <c r="B669" s="2159" t="s">
        <v>3000</v>
      </c>
      <c r="C669" s="2194" t="s">
        <v>3496</v>
      </c>
      <c r="D669" s="2159" t="s">
        <v>2793</v>
      </c>
      <c r="E669" s="2159" t="s">
        <v>2977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3482</v>
      </c>
    </row>
    <row r="670" spans="1:12" hidden="1">
      <c r="A670" s="2158">
        <v>30380659</v>
      </c>
      <c r="B670" s="2159" t="s">
        <v>3049</v>
      </c>
      <c r="C670" s="2159" t="s">
        <v>3509</v>
      </c>
      <c r="D670" s="2159" t="s">
        <v>2793</v>
      </c>
      <c r="E670" s="2158" t="s">
        <v>3051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3049</v>
      </c>
      <c r="C671" s="2159" t="s">
        <v>3509</v>
      </c>
      <c r="D671" s="2159" t="s">
        <v>2793</v>
      </c>
      <c r="E671" s="2158" t="s">
        <v>3051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3053</v>
      </c>
      <c r="C672" s="2159" t="s">
        <v>3509</v>
      </c>
      <c r="D672" s="2159" t="s">
        <v>2793</v>
      </c>
      <c r="E672" s="2158" t="s">
        <v>3051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3053</v>
      </c>
      <c r="C673" s="2159" t="s">
        <v>3509</v>
      </c>
      <c r="D673" s="2159" t="s">
        <v>2793</v>
      </c>
      <c r="E673" s="2158" t="s">
        <v>3051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3054</v>
      </c>
      <c r="C674" s="2159" t="s">
        <v>3509</v>
      </c>
      <c r="D674" s="2159" t="s">
        <v>2793</v>
      </c>
      <c r="E674" s="2158" t="s">
        <v>3051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3054</v>
      </c>
      <c r="C675" s="2159" t="s">
        <v>3509</v>
      </c>
      <c r="D675" s="2159" t="s">
        <v>2793</v>
      </c>
      <c r="E675" s="2158" t="s">
        <v>3051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3057</v>
      </c>
      <c r="C676" s="2159" t="s">
        <v>3509</v>
      </c>
      <c r="D676" s="2159" t="s">
        <v>2793</v>
      </c>
      <c r="E676" s="2158" t="s">
        <v>3051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3058</v>
      </c>
      <c r="C677" s="2159" t="s">
        <v>3510</v>
      </c>
      <c r="D677" s="2159" t="s">
        <v>2793</v>
      </c>
      <c r="E677" s="2158" t="s">
        <v>3051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3058</v>
      </c>
      <c r="C678" s="2159" t="s">
        <v>3510</v>
      </c>
      <c r="D678" s="2159" t="s">
        <v>2793</v>
      </c>
      <c r="E678" s="2158" t="s">
        <v>3051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3054</v>
      </c>
      <c r="C679" s="2159" t="s">
        <v>3509</v>
      </c>
      <c r="D679" s="2159" t="s">
        <v>2793</v>
      </c>
      <c r="E679" s="2158" t="s">
        <v>3051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3054</v>
      </c>
      <c r="C680" s="2159" t="s">
        <v>3509</v>
      </c>
      <c r="D680" s="2159" t="s">
        <v>2793</v>
      </c>
      <c r="E680" s="2158" t="s">
        <v>3051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3060</v>
      </c>
      <c r="C681" s="2159" t="s">
        <v>3511</v>
      </c>
      <c r="D681" s="2159" t="s">
        <v>2793</v>
      </c>
      <c r="E681" s="2158" t="s">
        <v>3051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3060</v>
      </c>
      <c r="C682" s="2159" t="s">
        <v>3511</v>
      </c>
      <c r="D682" s="2159" t="s">
        <v>2793</v>
      </c>
      <c r="E682" s="2158" t="s">
        <v>3051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3060</v>
      </c>
      <c r="C683" s="2159" t="s">
        <v>3511</v>
      </c>
      <c r="D683" s="2159" t="s">
        <v>2793</v>
      </c>
      <c r="E683" s="2158" t="s">
        <v>3051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3060</v>
      </c>
      <c r="C684" s="2194" t="s">
        <v>3511</v>
      </c>
      <c r="D684" s="2159" t="s">
        <v>2793</v>
      </c>
      <c r="E684" s="2158" t="s">
        <v>3051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3482</v>
      </c>
    </row>
    <row r="685" spans="1:12" hidden="1">
      <c r="A685" s="2163">
        <v>30384260</v>
      </c>
      <c r="B685" s="2159" t="s">
        <v>3060</v>
      </c>
      <c r="C685" s="2194" t="s">
        <v>3511</v>
      </c>
      <c r="D685" s="2159" t="s">
        <v>2793</v>
      </c>
      <c r="E685" s="2158" t="s">
        <v>3051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3482</v>
      </c>
    </row>
    <row r="686" spans="1:12" hidden="1">
      <c r="A686" s="2163">
        <v>30384261</v>
      </c>
      <c r="B686" s="2159" t="s">
        <v>3060</v>
      </c>
      <c r="C686" s="2194" t="s">
        <v>3511</v>
      </c>
      <c r="D686" s="2159" t="s">
        <v>2793</v>
      </c>
      <c r="E686" s="2158" t="s">
        <v>3051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3482</v>
      </c>
    </row>
    <row r="687" spans="1:12" hidden="1">
      <c r="A687" s="2158">
        <v>46101142</v>
      </c>
      <c r="B687" s="2159" t="s">
        <v>3061</v>
      </c>
      <c r="C687" s="2194" t="s">
        <v>3509</v>
      </c>
      <c r="D687" s="2159" t="s">
        <v>2793</v>
      </c>
      <c r="E687" s="2159" t="s">
        <v>2977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3482</v>
      </c>
    </row>
    <row r="688" spans="1:12" hidden="1">
      <c r="A688" s="2158">
        <v>46101143</v>
      </c>
      <c r="B688" s="2159" t="s">
        <v>3050</v>
      </c>
      <c r="C688" s="2159" t="s">
        <v>3509</v>
      </c>
      <c r="D688" s="2159" t="s">
        <v>2793</v>
      </c>
      <c r="E688" s="2159" t="s">
        <v>2977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3050</v>
      </c>
      <c r="C689" s="2159" t="s">
        <v>3509</v>
      </c>
      <c r="D689" s="2159" t="s">
        <v>2793</v>
      </c>
      <c r="E689" s="2159" t="s">
        <v>2977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3050</v>
      </c>
      <c r="C690" s="2194" t="s">
        <v>3509</v>
      </c>
      <c r="D690" s="2159" t="s">
        <v>2793</v>
      </c>
      <c r="E690" s="2159" t="s">
        <v>2977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3482</v>
      </c>
    </row>
    <row r="691" spans="1:12" hidden="1">
      <c r="A691" s="2158">
        <v>46104143</v>
      </c>
      <c r="B691" s="2159" t="s">
        <v>3050</v>
      </c>
      <c r="C691" s="2159" t="s">
        <v>3509</v>
      </c>
      <c r="D691" s="2159" t="s">
        <v>2793</v>
      </c>
      <c r="E691" s="2159" t="s">
        <v>2977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3052</v>
      </c>
      <c r="C692" s="2159" t="s">
        <v>3509</v>
      </c>
      <c r="D692" s="2159" t="s">
        <v>2793</v>
      </c>
      <c r="E692" s="2159" t="s">
        <v>2977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3052</v>
      </c>
      <c r="C693" s="2159" t="s">
        <v>3509</v>
      </c>
      <c r="D693" s="2159" t="s">
        <v>2793</v>
      </c>
      <c r="E693" s="2159" t="s">
        <v>2977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3052</v>
      </c>
      <c r="C694" s="2159" t="s">
        <v>3509</v>
      </c>
      <c r="D694" s="2159" t="s">
        <v>2793</v>
      </c>
      <c r="E694" s="2159" t="s">
        <v>2977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3052</v>
      </c>
      <c r="C695" s="2159" t="s">
        <v>3509</v>
      </c>
      <c r="D695" s="2159" t="s">
        <v>2793</v>
      </c>
      <c r="E695" s="2159" t="s">
        <v>2977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3052</v>
      </c>
      <c r="C696" s="2194" t="s">
        <v>3509</v>
      </c>
      <c r="D696" s="2159" t="s">
        <v>2793</v>
      </c>
      <c r="E696" s="2159" t="s">
        <v>2977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3482</v>
      </c>
    </row>
    <row r="697" spans="1:12" hidden="1">
      <c r="A697" s="2158">
        <v>46103144</v>
      </c>
      <c r="B697" s="2159" t="s">
        <v>3052</v>
      </c>
      <c r="C697" s="2159" t="s">
        <v>3509</v>
      </c>
      <c r="D697" s="2159" t="s">
        <v>2793</v>
      </c>
      <c r="E697" s="2159" t="s">
        <v>2977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3056</v>
      </c>
      <c r="C698" s="2159" t="s">
        <v>3509</v>
      </c>
      <c r="D698" s="2159" t="s">
        <v>2793</v>
      </c>
      <c r="E698" s="2159" t="s">
        <v>2977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3056</v>
      </c>
      <c r="C699" s="2159" t="s">
        <v>3509</v>
      </c>
      <c r="D699" s="2159" t="s">
        <v>2793</v>
      </c>
      <c r="E699" s="2159" t="s">
        <v>2977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3056</v>
      </c>
      <c r="C700" s="2159" t="s">
        <v>3509</v>
      </c>
      <c r="D700" s="2159" t="s">
        <v>2793</v>
      </c>
      <c r="E700" s="2159" t="s">
        <v>2977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3062</v>
      </c>
      <c r="C701" s="2194" t="s">
        <v>3509</v>
      </c>
      <c r="D701" s="2159" t="s">
        <v>2793</v>
      </c>
      <c r="E701" s="2159" t="s">
        <v>2977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3482</v>
      </c>
    </row>
    <row r="702" spans="1:12" hidden="1">
      <c r="A702" s="2158">
        <v>46105142</v>
      </c>
      <c r="B702" s="2159" t="s">
        <v>3063</v>
      </c>
      <c r="C702" s="2194" t="s">
        <v>3509</v>
      </c>
      <c r="D702" s="2159" t="s">
        <v>2793</v>
      </c>
      <c r="E702" s="2159" t="s">
        <v>2977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3482</v>
      </c>
    </row>
    <row r="703" spans="1:12" hidden="1">
      <c r="A703" s="2171">
        <v>46106144</v>
      </c>
      <c r="B703" s="2159" t="s">
        <v>3055</v>
      </c>
      <c r="C703" s="2159" t="s">
        <v>3509</v>
      </c>
      <c r="D703" s="2159" t="s">
        <v>2793</v>
      </c>
      <c r="E703" s="2159" t="s">
        <v>2977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3064</v>
      </c>
      <c r="C704" s="2159" t="s">
        <v>3509</v>
      </c>
      <c r="D704" s="2159" t="s">
        <v>2793</v>
      </c>
      <c r="E704" s="2159" t="s">
        <v>2977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3064</v>
      </c>
      <c r="C705" s="2159" t="s">
        <v>3509</v>
      </c>
      <c r="D705" s="2159" t="s">
        <v>2793</v>
      </c>
      <c r="E705" s="2159" t="s">
        <v>2977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3064</v>
      </c>
      <c r="C706" s="2159" t="s">
        <v>3509</v>
      </c>
      <c r="D706" s="2159" t="s">
        <v>2793</v>
      </c>
      <c r="E706" s="2159" t="s">
        <v>2977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3065</v>
      </c>
      <c r="C707" s="2159" t="s">
        <v>3509</v>
      </c>
      <c r="D707" s="2162" t="s">
        <v>2793</v>
      </c>
      <c r="E707" s="2162" t="s">
        <v>2977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3065</v>
      </c>
      <c r="C708" s="2159" t="s">
        <v>3509</v>
      </c>
      <c r="D708" s="2162" t="s">
        <v>2793</v>
      </c>
      <c r="E708" s="2162" t="s">
        <v>2977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3065</v>
      </c>
      <c r="C709" s="2159" t="s">
        <v>3509</v>
      </c>
      <c r="D709" s="2162" t="s">
        <v>2793</v>
      </c>
      <c r="E709" s="2162" t="s">
        <v>2977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3065</v>
      </c>
      <c r="C710" s="2159" t="s">
        <v>3509</v>
      </c>
      <c r="D710" s="2162" t="s">
        <v>2793</v>
      </c>
      <c r="E710" s="2162" t="s">
        <v>2977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3065</v>
      </c>
      <c r="C711" s="2159" t="s">
        <v>3509</v>
      </c>
      <c r="D711" s="2162" t="s">
        <v>2793</v>
      </c>
      <c r="E711" s="2162" t="s">
        <v>2977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3064</v>
      </c>
      <c r="C712" s="2194" t="s">
        <v>3509</v>
      </c>
      <c r="D712" s="2159" t="s">
        <v>2793</v>
      </c>
      <c r="E712" s="2159" t="s">
        <v>2977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3482</v>
      </c>
    </row>
    <row r="713" spans="1:12" s="2037" customFormat="1" hidden="1">
      <c r="A713" s="2167">
        <v>46111144</v>
      </c>
      <c r="B713" s="2158" t="s">
        <v>3065</v>
      </c>
      <c r="C713" s="2159" t="s">
        <v>3509</v>
      </c>
      <c r="D713" s="2158" t="s">
        <v>2793</v>
      </c>
      <c r="E713" s="2158" t="s">
        <v>3051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3065</v>
      </c>
      <c r="C714" s="2159" t="s">
        <v>3509</v>
      </c>
      <c r="D714" s="2158" t="s">
        <v>2793</v>
      </c>
      <c r="E714" s="2158" t="s">
        <v>3051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3065</v>
      </c>
      <c r="C715" s="2159" t="s">
        <v>3509</v>
      </c>
      <c r="D715" s="2158" t="s">
        <v>2793</v>
      </c>
      <c r="E715" s="2158" t="s">
        <v>3051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3065</v>
      </c>
      <c r="C716" s="2194" t="s">
        <v>3509</v>
      </c>
      <c r="D716" s="2158" t="s">
        <v>2793</v>
      </c>
      <c r="E716" s="2158" t="s">
        <v>3051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3482</v>
      </c>
    </row>
    <row r="717" spans="1:12" s="2037" customFormat="1" hidden="1">
      <c r="A717" s="2176">
        <v>46111545</v>
      </c>
      <c r="B717" s="2177" t="s">
        <v>3065</v>
      </c>
      <c r="C717" s="2159" t="s">
        <v>3509</v>
      </c>
      <c r="D717" s="2158" t="s">
        <v>2793</v>
      </c>
      <c r="E717" s="2158" t="s">
        <v>3051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3065</v>
      </c>
      <c r="C718" s="2159" t="s">
        <v>3509</v>
      </c>
      <c r="D718" s="2158" t="s">
        <v>2793</v>
      </c>
      <c r="E718" s="2158" t="s">
        <v>3051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3065</v>
      </c>
      <c r="C719" s="2159" t="s">
        <v>3509</v>
      </c>
      <c r="D719" s="2158" t="s">
        <v>2793</v>
      </c>
      <c r="E719" s="2158" t="s">
        <v>3051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3065</v>
      </c>
      <c r="C720" s="2159" t="s">
        <v>3509</v>
      </c>
      <c r="D720" s="2158" t="s">
        <v>2793</v>
      </c>
      <c r="E720" s="2158" t="s">
        <v>3051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3065</v>
      </c>
      <c r="C721" s="2194" t="s">
        <v>3509</v>
      </c>
      <c r="D721" s="2158" t="s">
        <v>2793</v>
      </c>
      <c r="E721" s="2158" t="s">
        <v>3051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3482</v>
      </c>
    </row>
    <row r="722" spans="1:12" s="2037" customFormat="1" hidden="1">
      <c r="A722" s="2158">
        <v>46106142</v>
      </c>
      <c r="B722" s="2167" t="s">
        <v>3065</v>
      </c>
      <c r="C722" s="2194" t="s">
        <v>3509</v>
      </c>
      <c r="D722" s="2158" t="s">
        <v>2793</v>
      </c>
      <c r="E722" s="2158" t="s">
        <v>3051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3482</v>
      </c>
    </row>
    <row r="723" spans="1:12" hidden="1">
      <c r="A723" s="2158">
        <v>46106141</v>
      </c>
      <c r="B723" s="2167" t="s">
        <v>3065</v>
      </c>
      <c r="C723" s="2194" t="s">
        <v>3509</v>
      </c>
      <c r="D723" s="2158" t="s">
        <v>2793</v>
      </c>
      <c r="E723" s="2158" t="s">
        <v>3051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3482</v>
      </c>
    </row>
    <row r="724" spans="1:12" hidden="1">
      <c r="A724" s="2176">
        <v>46109143</v>
      </c>
      <c r="B724" s="2167" t="s">
        <v>3065</v>
      </c>
      <c r="C724" s="2194" t="s">
        <v>3509</v>
      </c>
      <c r="D724" s="2158" t="s">
        <v>2793</v>
      </c>
      <c r="E724" s="2158" t="s">
        <v>3051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3482</v>
      </c>
    </row>
    <row r="725" spans="1:12" hidden="1">
      <c r="A725" s="2176">
        <v>46109545</v>
      </c>
      <c r="B725" s="2167" t="s">
        <v>3065</v>
      </c>
      <c r="C725" s="2159" t="s">
        <v>3509</v>
      </c>
      <c r="D725" s="2158" t="s">
        <v>2793</v>
      </c>
      <c r="E725" s="2158" t="s">
        <v>3051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3056</v>
      </c>
      <c r="C726" s="2159" t="s">
        <v>3509</v>
      </c>
      <c r="D726" s="2159" t="s">
        <v>2793</v>
      </c>
      <c r="E726" s="2159" t="s">
        <v>2977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3059</v>
      </c>
      <c r="C727" s="2159" t="s">
        <v>3509</v>
      </c>
      <c r="D727" s="2159" t="s">
        <v>2793</v>
      </c>
      <c r="E727" s="2159" t="s">
        <v>2977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3066</v>
      </c>
      <c r="C728" s="2159" t="s">
        <v>3509</v>
      </c>
      <c r="D728" s="2159" t="s">
        <v>2793</v>
      </c>
      <c r="E728" s="2159" t="s">
        <v>2977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3056</v>
      </c>
      <c r="C729" s="2159" t="s">
        <v>3509</v>
      </c>
      <c r="D729" s="2159" t="s">
        <v>2793</v>
      </c>
      <c r="E729" s="2159" t="s">
        <v>2977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3059</v>
      </c>
      <c r="C730" s="2159" t="s">
        <v>3509</v>
      </c>
      <c r="D730" s="2159" t="s">
        <v>2793</v>
      </c>
      <c r="E730" s="2159" t="s">
        <v>2977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3056</v>
      </c>
      <c r="C731" s="2159" t="s">
        <v>3509</v>
      </c>
      <c r="D731" s="2159" t="s">
        <v>2793</v>
      </c>
      <c r="E731" s="2159" t="s">
        <v>2977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3059</v>
      </c>
      <c r="C732" s="2159" t="s">
        <v>3509</v>
      </c>
      <c r="D732" s="2159" t="s">
        <v>2793</v>
      </c>
      <c r="E732" s="2159" t="s">
        <v>2977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3001</v>
      </c>
      <c r="C733" s="2194" t="s">
        <v>3483</v>
      </c>
      <c r="D733" s="2159" t="s">
        <v>2584</v>
      </c>
      <c r="E733" s="2159" t="s">
        <v>2977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3482</v>
      </c>
    </row>
    <row r="734" spans="1:12" hidden="1">
      <c r="A734" s="2158">
        <v>44101127</v>
      </c>
      <c r="B734" s="2159" t="s">
        <v>3002</v>
      </c>
      <c r="C734" s="2194" t="s">
        <v>3483</v>
      </c>
      <c r="D734" s="2159" t="s">
        <v>2584</v>
      </c>
      <c r="E734" s="2159" t="s">
        <v>2977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3482</v>
      </c>
    </row>
    <row r="735" spans="1:12" hidden="1">
      <c r="A735" s="2158">
        <v>44101128</v>
      </c>
      <c r="B735" s="2159" t="s">
        <v>3003</v>
      </c>
      <c r="C735" s="2194" t="s">
        <v>3483</v>
      </c>
      <c r="D735" s="2159" t="s">
        <v>2584</v>
      </c>
      <c r="E735" s="2159" t="s">
        <v>2977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3482</v>
      </c>
    </row>
    <row r="736" spans="1:12" hidden="1">
      <c r="A736" s="2158">
        <v>44101129</v>
      </c>
      <c r="B736" s="2159" t="s">
        <v>3004</v>
      </c>
      <c r="C736" s="2194" t="s">
        <v>3483</v>
      </c>
      <c r="D736" s="2159" t="s">
        <v>2584</v>
      </c>
      <c r="E736" s="2159" t="s">
        <v>2977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3482</v>
      </c>
    </row>
    <row r="737" spans="1:12" hidden="1">
      <c r="A737" s="2158">
        <v>44101130</v>
      </c>
      <c r="B737" s="2159" t="s">
        <v>3005</v>
      </c>
      <c r="C737" s="2194" t="s">
        <v>3483</v>
      </c>
      <c r="D737" s="2159" t="s">
        <v>2584</v>
      </c>
      <c r="E737" s="2159" t="s">
        <v>2977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3482</v>
      </c>
    </row>
    <row r="738" spans="1:12" hidden="1">
      <c r="A738" s="2158">
        <v>44101131</v>
      </c>
      <c r="B738" s="2159" t="s">
        <v>3006</v>
      </c>
      <c r="C738" s="2159" t="s">
        <v>3483</v>
      </c>
      <c r="D738" s="2159" t="s">
        <v>2584</v>
      </c>
      <c r="E738" s="2159" t="s">
        <v>2977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3067</v>
      </c>
      <c r="C739" s="2159" t="s">
        <v>3483</v>
      </c>
      <c r="D739" s="2159" t="s">
        <v>2584</v>
      </c>
      <c r="E739" s="2159" t="s">
        <v>2977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3067</v>
      </c>
      <c r="C740" s="2159" t="s">
        <v>3483</v>
      </c>
      <c r="D740" s="2159" t="s">
        <v>2584</v>
      </c>
      <c r="E740" s="2159" t="s">
        <v>2977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3007</v>
      </c>
      <c r="C741" s="2159" t="s">
        <v>3483</v>
      </c>
      <c r="D741" s="2159" t="s">
        <v>2584</v>
      </c>
      <c r="E741" s="2159" t="s">
        <v>2977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3007</v>
      </c>
      <c r="C742" s="2159" t="s">
        <v>3483</v>
      </c>
      <c r="D742" s="2159" t="s">
        <v>2584</v>
      </c>
      <c r="E742" s="2159" t="s">
        <v>2977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3009</v>
      </c>
      <c r="C743" s="2194" t="s">
        <v>3483</v>
      </c>
      <c r="D743" s="2159" t="s">
        <v>2584</v>
      </c>
      <c r="E743" s="2159" t="s">
        <v>2977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3482</v>
      </c>
    </row>
    <row r="744" spans="1:12" hidden="1">
      <c r="A744" s="2158">
        <v>44101136</v>
      </c>
      <c r="B744" s="2159" t="s">
        <v>3010</v>
      </c>
      <c r="C744" s="2194" t="s">
        <v>3483</v>
      </c>
      <c r="D744" s="2159" t="s">
        <v>2584</v>
      </c>
      <c r="E744" s="2159" t="s">
        <v>2977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3482</v>
      </c>
    </row>
    <row r="745" spans="1:12" hidden="1">
      <c r="A745" s="2158">
        <v>44101137</v>
      </c>
      <c r="B745" s="2159" t="s">
        <v>3011</v>
      </c>
      <c r="C745" s="2194" t="s">
        <v>3483</v>
      </c>
      <c r="D745" s="2159" t="s">
        <v>2584</v>
      </c>
      <c r="E745" s="2159" t="s">
        <v>2977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3482</v>
      </c>
    </row>
    <row r="746" spans="1:12" hidden="1">
      <c r="A746" s="2158">
        <v>44101138</v>
      </c>
      <c r="B746" s="2159" t="s">
        <v>3012</v>
      </c>
      <c r="C746" s="2194" t="s">
        <v>3483</v>
      </c>
      <c r="D746" s="2159" t="s">
        <v>2584</v>
      </c>
      <c r="E746" s="2159" t="s">
        <v>2977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3482</v>
      </c>
    </row>
    <row r="747" spans="1:12" hidden="1">
      <c r="A747" s="2158">
        <v>44101139</v>
      </c>
      <c r="B747" s="2159" t="s">
        <v>3013</v>
      </c>
      <c r="C747" s="2194" t="s">
        <v>3483</v>
      </c>
      <c r="D747" s="2159" t="s">
        <v>2584</v>
      </c>
      <c r="E747" s="2159" t="s">
        <v>2977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3482</v>
      </c>
    </row>
    <row r="748" spans="1:12" hidden="1">
      <c r="A748" s="2158">
        <v>44101140</v>
      </c>
      <c r="B748" s="2159" t="s">
        <v>3014</v>
      </c>
      <c r="C748" s="2194" t="s">
        <v>3483</v>
      </c>
      <c r="D748" s="2159" t="s">
        <v>2584</v>
      </c>
      <c r="E748" s="2159" t="s">
        <v>2977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3482</v>
      </c>
    </row>
    <row r="749" spans="1:12" hidden="1">
      <c r="A749" s="2158">
        <v>44101532</v>
      </c>
      <c r="B749" s="2159" t="s">
        <v>2589</v>
      </c>
      <c r="C749" s="2159" t="s">
        <v>3483</v>
      </c>
      <c r="D749" s="2159" t="s">
        <v>2584</v>
      </c>
      <c r="E749" s="2159" t="s">
        <v>2987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3007</v>
      </c>
      <c r="C750" s="2159" t="s">
        <v>3483</v>
      </c>
      <c r="D750" s="2159" t="s">
        <v>2584</v>
      </c>
      <c r="E750" s="2159" t="s">
        <v>2987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3068</v>
      </c>
      <c r="C751" s="2159" t="s">
        <v>3483</v>
      </c>
      <c r="D751" s="2159" t="s">
        <v>2584</v>
      </c>
      <c r="E751" s="2159" t="s">
        <v>2987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3016</v>
      </c>
      <c r="C752" s="2194" t="s">
        <v>3483</v>
      </c>
      <c r="D752" s="2159" t="s">
        <v>2584</v>
      </c>
      <c r="E752" s="2159" t="s">
        <v>2977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3482</v>
      </c>
    </row>
    <row r="753" spans="1:12" hidden="1">
      <c r="A753" s="2158">
        <v>44102128</v>
      </c>
      <c r="B753" s="2159" t="s">
        <v>3017</v>
      </c>
      <c r="C753" s="2194" t="s">
        <v>3483</v>
      </c>
      <c r="D753" s="2159" t="s">
        <v>2584</v>
      </c>
      <c r="E753" s="2159" t="s">
        <v>2977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3482</v>
      </c>
    </row>
    <row r="754" spans="1:12" hidden="1">
      <c r="A754" s="2158">
        <v>44102129</v>
      </c>
      <c r="B754" s="2159" t="s">
        <v>3018</v>
      </c>
      <c r="C754" s="2194" t="s">
        <v>3483</v>
      </c>
      <c r="D754" s="2159" t="s">
        <v>2584</v>
      </c>
      <c r="E754" s="2159" t="s">
        <v>2977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3482</v>
      </c>
    </row>
    <row r="755" spans="1:12" hidden="1">
      <c r="A755" s="2158">
        <v>44102130</v>
      </c>
      <c r="B755" s="2159" t="s">
        <v>3019</v>
      </c>
      <c r="C755" s="2194" t="s">
        <v>3483</v>
      </c>
      <c r="D755" s="2159" t="s">
        <v>2584</v>
      </c>
      <c r="E755" s="2159" t="s">
        <v>2977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3482</v>
      </c>
    </row>
    <row r="756" spans="1:12" hidden="1">
      <c r="A756" s="2158">
        <v>44102131</v>
      </c>
      <c r="B756" s="2159" t="s">
        <v>3020</v>
      </c>
      <c r="C756" s="2194" t="s">
        <v>3483</v>
      </c>
      <c r="D756" s="2159" t="s">
        <v>2584</v>
      </c>
      <c r="E756" s="2159" t="s">
        <v>2977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3482</v>
      </c>
    </row>
    <row r="757" spans="1:12" hidden="1">
      <c r="A757" s="2158">
        <v>44102132</v>
      </c>
      <c r="B757" s="2159" t="s">
        <v>3021</v>
      </c>
      <c r="C757" s="2194" t="s">
        <v>3483</v>
      </c>
      <c r="D757" s="2159" t="s">
        <v>2584</v>
      </c>
      <c r="E757" s="2159" t="s">
        <v>2977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3482</v>
      </c>
    </row>
    <row r="758" spans="1:12" hidden="1">
      <c r="A758" s="2158">
        <v>44102133</v>
      </c>
      <c r="B758" s="2159" t="s">
        <v>3022</v>
      </c>
      <c r="C758" s="2194" t="s">
        <v>3483</v>
      </c>
      <c r="D758" s="2159" t="s">
        <v>2584</v>
      </c>
      <c r="E758" s="2159" t="s">
        <v>2977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3482</v>
      </c>
    </row>
    <row r="759" spans="1:12" hidden="1">
      <c r="A759" s="2158">
        <v>44102134</v>
      </c>
      <c r="B759" s="2159" t="s">
        <v>3023</v>
      </c>
      <c r="C759" s="2194" t="s">
        <v>3483</v>
      </c>
      <c r="D759" s="2159" t="s">
        <v>2584</v>
      </c>
      <c r="E759" s="2159" t="s">
        <v>2977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3482</v>
      </c>
    </row>
    <row r="760" spans="1:12" hidden="1">
      <c r="A760" s="2158">
        <v>44102135</v>
      </c>
      <c r="B760" s="2159" t="s">
        <v>3024</v>
      </c>
      <c r="C760" s="2194" t="s">
        <v>3483</v>
      </c>
      <c r="D760" s="2159" t="s">
        <v>2584</v>
      </c>
      <c r="E760" s="2159" t="s">
        <v>2977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3482</v>
      </c>
    </row>
    <row r="761" spans="1:12" hidden="1">
      <c r="A761" s="2158">
        <v>44102136</v>
      </c>
      <c r="B761" s="2159" t="s">
        <v>3025</v>
      </c>
      <c r="C761" s="2194" t="s">
        <v>3483</v>
      </c>
      <c r="D761" s="2159" t="s">
        <v>2584</v>
      </c>
      <c r="E761" s="2159" t="s">
        <v>2977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3482</v>
      </c>
    </row>
    <row r="762" spans="1:12" hidden="1">
      <c r="A762" s="2158">
        <v>44102137</v>
      </c>
      <c r="B762" s="2159" t="s">
        <v>3026</v>
      </c>
      <c r="C762" s="2194" t="s">
        <v>3483</v>
      </c>
      <c r="D762" s="2159" t="s">
        <v>2584</v>
      </c>
      <c r="E762" s="2159" t="s">
        <v>2977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3482</v>
      </c>
    </row>
    <row r="763" spans="1:12" hidden="1">
      <c r="A763" s="2158">
        <v>44102138</v>
      </c>
      <c r="B763" s="2159" t="s">
        <v>3027</v>
      </c>
      <c r="C763" s="2194" t="s">
        <v>3483</v>
      </c>
      <c r="D763" s="2159" t="s">
        <v>2584</v>
      </c>
      <c r="E763" s="2159" t="s">
        <v>2977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3482</v>
      </c>
    </row>
    <row r="764" spans="1:12" hidden="1">
      <c r="A764" s="2158">
        <v>44102139</v>
      </c>
      <c r="B764" s="2159" t="s">
        <v>3028</v>
      </c>
      <c r="C764" s="2194" t="s">
        <v>3483</v>
      </c>
      <c r="D764" s="2159" t="s">
        <v>2584</v>
      </c>
      <c r="E764" s="2159" t="s">
        <v>2977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3482</v>
      </c>
    </row>
    <row r="765" spans="1:12" hidden="1">
      <c r="A765" s="2158">
        <v>43201119</v>
      </c>
      <c r="B765" s="2159" t="s">
        <v>3030</v>
      </c>
      <c r="C765" s="2194" t="s">
        <v>3493</v>
      </c>
      <c r="D765" s="2159" t="s">
        <v>2711</v>
      </c>
      <c r="E765" s="2159" t="s">
        <v>2977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3482</v>
      </c>
    </row>
    <row r="766" spans="1:12" hidden="1">
      <c r="A766" s="2158">
        <v>43201120</v>
      </c>
      <c r="B766" s="2159" t="s">
        <v>2829</v>
      </c>
      <c r="C766" s="2194" t="s">
        <v>3493</v>
      </c>
      <c r="D766" s="2159" t="s">
        <v>2711</v>
      </c>
      <c r="E766" s="2159" t="s">
        <v>2977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3482</v>
      </c>
    </row>
    <row r="767" spans="1:12" hidden="1">
      <c r="A767" s="2158">
        <v>43201121</v>
      </c>
      <c r="B767" s="2159" t="s">
        <v>2715</v>
      </c>
      <c r="C767" s="2194" t="s">
        <v>3493</v>
      </c>
      <c r="D767" s="2159" t="s">
        <v>2711</v>
      </c>
      <c r="E767" s="2159" t="s">
        <v>2977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3482</v>
      </c>
    </row>
    <row r="768" spans="1:12" hidden="1">
      <c r="A768" s="2158">
        <v>43201122</v>
      </c>
      <c r="B768" s="2159" t="s">
        <v>2716</v>
      </c>
      <c r="C768" s="2194" t="s">
        <v>3493</v>
      </c>
      <c r="D768" s="2159" t="s">
        <v>2711</v>
      </c>
      <c r="E768" s="2159" t="s">
        <v>2977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3482</v>
      </c>
    </row>
    <row r="769" spans="1:12" hidden="1">
      <c r="A769" s="2158">
        <v>43201123</v>
      </c>
      <c r="B769" s="2159" t="s">
        <v>2833</v>
      </c>
      <c r="C769" s="2194" t="s">
        <v>3493</v>
      </c>
      <c r="D769" s="2159" t="s">
        <v>2711</v>
      </c>
      <c r="E769" s="2159" t="s">
        <v>2977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3482</v>
      </c>
    </row>
    <row r="770" spans="1:12" hidden="1">
      <c r="A770" s="2158">
        <v>43201124</v>
      </c>
      <c r="B770" s="2159" t="s">
        <v>2835</v>
      </c>
      <c r="C770" s="2194" t="s">
        <v>3493</v>
      </c>
      <c r="D770" s="2159" t="s">
        <v>2711</v>
      </c>
      <c r="E770" s="2159" t="s">
        <v>2977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3482</v>
      </c>
    </row>
    <row r="771" spans="1:12" hidden="1">
      <c r="A771" s="2158">
        <v>43201125</v>
      </c>
      <c r="B771" s="2159" t="s">
        <v>2837</v>
      </c>
      <c r="C771" s="2194" t="s">
        <v>3493</v>
      </c>
      <c r="D771" s="2159" t="s">
        <v>2711</v>
      </c>
      <c r="E771" s="2159" t="s">
        <v>2977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3482</v>
      </c>
    </row>
    <row r="772" spans="1:12" hidden="1">
      <c r="A772" s="2158">
        <v>43201126</v>
      </c>
      <c r="B772" s="2159" t="s">
        <v>2839</v>
      </c>
      <c r="C772" s="2194" t="s">
        <v>3493</v>
      </c>
      <c r="D772" s="2159" t="s">
        <v>2711</v>
      </c>
      <c r="E772" s="2159" t="s">
        <v>2977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3482</v>
      </c>
    </row>
    <row r="773" spans="1:12" hidden="1">
      <c r="A773" s="2158">
        <v>43201127</v>
      </c>
      <c r="B773" s="2159" t="s">
        <v>3033</v>
      </c>
      <c r="C773" s="2194" t="s">
        <v>3493</v>
      </c>
      <c r="D773" s="2159" t="s">
        <v>2711</v>
      </c>
      <c r="E773" s="2159" t="s">
        <v>2977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3482</v>
      </c>
    </row>
    <row r="774" spans="1:12" hidden="1">
      <c r="A774" s="2158">
        <v>43201128</v>
      </c>
      <c r="B774" s="2159" t="s">
        <v>3034</v>
      </c>
      <c r="C774" s="2194" t="s">
        <v>3493</v>
      </c>
      <c r="D774" s="2159" t="s">
        <v>2711</v>
      </c>
      <c r="E774" s="2159" t="s">
        <v>2977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3482</v>
      </c>
    </row>
    <row r="775" spans="1:12" hidden="1">
      <c r="A775" s="2158">
        <v>43201129</v>
      </c>
      <c r="B775" s="2159" t="s">
        <v>3035</v>
      </c>
      <c r="C775" s="2194" t="s">
        <v>3493</v>
      </c>
      <c r="D775" s="2159" t="s">
        <v>2711</v>
      </c>
      <c r="E775" s="2159" t="s">
        <v>2977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3482</v>
      </c>
    </row>
    <row r="776" spans="1:12" hidden="1">
      <c r="A776" s="2158">
        <v>43201130</v>
      </c>
      <c r="B776" s="2159" t="s">
        <v>3036</v>
      </c>
      <c r="C776" s="2194" t="s">
        <v>3493</v>
      </c>
      <c r="D776" s="2159" t="s">
        <v>2711</v>
      </c>
      <c r="E776" s="2159" t="s">
        <v>2977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3482</v>
      </c>
    </row>
    <row r="777" spans="1:12" hidden="1">
      <c r="A777" s="2158">
        <v>43201131</v>
      </c>
      <c r="B777" s="2159" t="s">
        <v>3037</v>
      </c>
      <c r="C777" s="2194" t="s">
        <v>3493</v>
      </c>
      <c r="D777" s="2159" t="s">
        <v>2711</v>
      </c>
      <c r="E777" s="2159" t="s">
        <v>2977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3482</v>
      </c>
    </row>
    <row r="778" spans="1:12" hidden="1">
      <c r="A778" s="2158">
        <v>43201132</v>
      </c>
      <c r="B778" s="2159" t="s">
        <v>3038</v>
      </c>
      <c r="C778" s="2194" t="s">
        <v>3493</v>
      </c>
      <c r="D778" s="2159" t="s">
        <v>2711</v>
      </c>
      <c r="E778" s="2159" t="s">
        <v>2977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3482</v>
      </c>
    </row>
    <row r="779" spans="1:12" hidden="1">
      <c r="A779" s="2158">
        <v>43201133</v>
      </c>
      <c r="B779" s="2159" t="s">
        <v>3039</v>
      </c>
      <c r="C779" s="2194" t="s">
        <v>3493</v>
      </c>
      <c r="D779" s="2159" t="s">
        <v>2711</v>
      </c>
      <c r="E779" s="2159" t="s">
        <v>2977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3482</v>
      </c>
    </row>
    <row r="780" spans="1:12" hidden="1">
      <c r="A780" s="2158">
        <v>43211123</v>
      </c>
      <c r="B780" s="2159" t="s">
        <v>3069</v>
      </c>
      <c r="C780" s="2159" t="s">
        <v>3493</v>
      </c>
      <c r="D780" s="2159" t="s">
        <v>2711</v>
      </c>
      <c r="E780" s="2159" t="s">
        <v>2987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3069</v>
      </c>
      <c r="C781" s="2159" t="s">
        <v>3493</v>
      </c>
      <c r="D781" s="2159" t="s">
        <v>2711</v>
      </c>
      <c r="E781" s="2159" t="s">
        <v>2987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3069</v>
      </c>
      <c r="C782" s="2159" t="s">
        <v>3493</v>
      </c>
      <c r="D782" s="2159" t="s">
        <v>2711</v>
      </c>
      <c r="E782" s="2159" t="s">
        <v>2987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3069</v>
      </c>
      <c r="C783" s="2159" t="s">
        <v>3493</v>
      </c>
      <c r="D783" s="2159" t="s">
        <v>2711</v>
      </c>
      <c r="E783" s="2159" t="s">
        <v>2987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3069</v>
      </c>
      <c r="C784" s="2159" t="s">
        <v>3493</v>
      </c>
      <c r="D784" s="2159" t="s">
        <v>2711</v>
      </c>
      <c r="E784" s="2159" t="s">
        <v>2987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3069</v>
      </c>
      <c r="C785" s="2159" t="s">
        <v>3493</v>
      </c>
      <c r="D785" s="2159" t="s">
        <v>2711</v>
      </c>
      <c r="E785" s="2159" t="s">
        <v>2987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3069</v>
      </c>
      <c r="C786" s="2159" t="s">
        <v>3493</v>
      </c>
      <c r="D786" s="2159" t="s">
        <v>2711</v>
      </c>
      <c r="E786" s="2159" t="s">
        <v>2987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3069</v>
      </c>
      <c r="C787" s="2159" t="s">
        <v>3493</v>
      </c>
      <c r="D787" s="2159" t="s">
        <v>2711</v>
      </c>
      <c r="E787" s="2159" t="s">
        <v>2987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3069</v>
      </c>
      <c r="C788" s="2159" t="s">
        <v>3493</v>
      </c>
      <c r="D788" s="2159" t="s">
        <v>2711</v>
      </c>
      <c r="E788" s="2159" t="s">
        <v>2987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3069</v>
      </c>
      <c r="C789" s="2159" t="s">
        <v>3493</v>
      </c>
      <c r="D789" s="2159" t="s">
        <v>2711</v>
      </c>
      <c r="E789" s="2159" t="s">
        <v>2987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2833</v>
      </c>
      <c r="C790" s="2194" t="s">
        <v>3493</v>
      </c>
      <c r="D790" s="2159" t="s">
        <v>2711</v>
      </c>
      <c r="E790" s="2159" t="s">
        <v>2987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3482</v>
      </c>
    </row>
    <row r="791" spans="1:12" hidden="1">
      <c r="A791" s="2158">
        <v>43202119</v>
      </c>
      <c r="B791" s="2159" t="s">
        <v>3030</v>
      </c>
      <c r="C791" s="2194" t="s">
        <v>3493</v>
      </c>
      <c r="D791" s="2159" t="s">
        <v>2711</v>
      </c>
      <c r="E791" s="2159" t="s">
        <v>2977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3482</v>
      </c>
    </row>
    <row r="792" spans="1:12" hidden="1">
      <c r="A792" s="2158">
        <v>43202120</v>
      </c>
      <c r="B792" s="2159" t="s">
        <v>2829</v>
      </c>
      <c r="C792" s="2194" t="s">
        <v>3493</v>
      </c>
      <c r="D792" s="2159" t="s">
        <v>2711</v>
      </c>
      <c r="E792" s="2159" t="s">
        <v>2977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3482</v>
      </c>
    </row>
    <row r="793" spans="1:12" hidden="1">
      <c r="A793" s="2158">
        <v>43202121</v>
      </c>
      <c r="B793" s="2159" t="s">
        <v>2715</v>
      </c>
      <c r="C793" s="2194" t="s">
        <v>3493</v>
      </c>
      <c r="D793" s="2159" t="s">
        <v>2711</v>
      </c>
      <c r="E793" s="2159" t="s">
        <v>2977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3482</v>
      </c>
    </row>
    <row r="794" spans="1:12" hidden="1">
      <c r="A794" s="2158">
        <v>43202122</v>
      </c>
      <c r="B794" s="2159" t="s">
        <v>2716</v>
      </c>
      <c r="C794" s="2159" t="s">
        <v>3493</v>
      </c>
      <c r="D794" s="2159" t="s">
        <v>2711</v>
      </c>
      <c r="E794" s="2159" t="s">
        <v>2977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2833</v>
      </c>
      <c r="C795" s="2159" t="s">
        <v>3493</v>
      </c>
      <c r="D795" s="2159" t="s">
        <v>2711</v>
      </c>
      <c r="E795" s="2159" t="s">
        <v>2977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2833</v>
      </c>
      <c r="C796" s="2159" t="s">
        <v>3493</v>
      </c>
      <c r="D796" s="2159" t="s">
        <v>2711</v>
      </c>
      <c r="E796" s="2159" t="s">
        <v>2977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2835</v>
      </c>
      <c r="C797" s="2159" t="s">
        <v>3493</v>
      </c>
      <c r="D797" s="2159" t="s">
        <v>2711</v>
      </c>
      <c r="E797" s="2159" t="s">
        <v>2977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2835</v>
      </c>
      <c r="C798" s="2159" t="s">
        <v>3493</v>
      </c>
      <c r="D798" s="2159" t="s">
        <v>2711</v>
      </c>
      <c r="E798" s="2159" t="s">
        <v>2977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2835</v>
      </c>
      <c r="C799" s="2159" t="s">
        <v>3493</v>
      </c>
      <c r="D799" s="2159" t="s">
        <v>2711</v>
      </c>
      <c r="E799" s="2159" t="s">
        <v>2977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3031</v>
      </c>
      <c r="C800" s="2159" t="s">
        <v>3493</v>
      </c>
      <c r="D800" s="2159" t="s">
        <v>2711</v>
      </c>
      <c r="E800" s="2159" t="s">
        <v>2977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3032</v>
      </c>
      <c r="C801" s="2159" t="s">
        <v>3493</v>
      </c>
      <c r="D801" s="2159" t="s">
        <v>2711</v>
      </c>
      <c r="E801" s="2159" t="s">
        <v>2977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2833</v>
      </c>
      <c r="C802" s="2159" t="s">
        <v>3493</v>
      </c>
      <c r="D802" s="2159" t="s">
        <v>2711</v>
      </c>
      <c r="E802" s="2159" t="s">
        <v>2977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2835</v>
      </c>
      <c r="C803" s="2159" t="s">
        <v>3493</v>
      </c>
      <c r="D803" s="2159" t="s">
        <v>2711</v>
      </c>
      <c r="E803" s="2159" t="s">
        <v>2977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3069</v>
      </c>
      <c r="C804" s="2159" t="s">
        <v>3493</v>
      </c>
      <c r="D804" s="2159" t="s">
        <v>2711</v>
      </c>
      <c r="E804" s="2159" t="s">
        <v>2977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3069</v>
      </c>
      <c r="C805" s="2159" t="s">
        <v>3493</v>
      </c>
      <c r="D805" s="2159" t="s">
        <v>2711</v>
      </c>
      <c r="E805" s="2159" t="s">
        <v>2977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3069</v>
      </c>
      <c r="C806" s="2159" t="s">
        <v>3493</v>
      </c>
      <c r="D806" s="2159" t="s">
        <v>2711</v>
      </c>
      <c r="E806" s="2159" t="s">
        <v>2977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3069</v>
      </c>
      <c r="C807" s="2159" t="s">
        <v>3493</v>
      </c>
      <c r="D807" s="2159" t="s">
        <v>2711</v>
      </c>
      <c r="E807" s="2159" t="s">
        <v>2977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3069</v>
      </c>
      <c r="C808" s="2159" t="s">
        <v>3493</v>
      </c>
      <c r="D808" s="2159" t="s">
        <v>2711</v>
      </c>
      <c r="E808" s="2159" t="s">
        <v>2977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3069</v>
      </c>
      <c r="C809" s="2159" t="s">
        <v>3493</v>
      </c>
      <c r="D809" s="2159" t="s">
        <v>2711</v>
      </c>
      <c r="E809" s="2159" t="s">
        <v>2977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2839</v>
      </c>
      <c r="C810" s="2194" t="s">
        <v>3493</v>
      </c>
      <c r="D810" s="2159" t="s">
        <v>2711</v>
      </c>
      <c r="E810" s="2159" t="s">
        <v>2977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3482</v>
      </c>
    </row>
    <row r="811" spans="1:12" hidden="1">
      <c r="A811" s="2158">
        <v>43208126</v>
      </c>
      <c r="B811" s="2159" t="s">
        <v>2699</v>
      </c>
      <c r="C811" s="2159" t="s">
        <v>3491</v>
      </c>
      <c r="D811" s="2159" t="s">
        <v>2688</v>
      </c>
      <c r="E811" s="2159" t="s">
        <v>2977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3070</v>
      </c>
      <c r="C812" s="2159" t="s">
        <v>3512</v>
      </c>
      <c r="D812" s="2162" t="s">
        <v>2711</v>
      </c>
      <c r="E812" s="2162" t="s">
        <v>2688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3033</v>
      </c>
      <c r="C813" s="2194" t="s">
        <v>3493</v>
      </c>
      <c r="D813" s="2159" t="s">
        <v>2711</v>
      </c>
      <c r="E813" s="2159" t="s">
        <v>2977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3482</v>
      </c>
    </row>
    <row r="814" spans="1:12" hidden="1">
      <c r="A814" s="2158">
        <v>43202128</v>
      </c>
      <c r="B814" s="2159" t="s">
        <v>3034</v>
      </c>
      <c r="C814" s="2194" t="s">
        <v>3493</v>
      </c>
      <c r="D814" s="2159" t="s">
        <v>2711</v>
      </c>
      <c r="E814" s="2159" t="s">
        <v>2977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3482</v>
      </c>
    </row>
    <row r="815" spans="1:12" hidden="1">
      <c r="A815" s="2158">
        <v>43202129</v>
      </c>
      <c r="B815" s="2159" t="s">
        <v>3035</v>
      </c>
      <c r="C815" s="2194" t="s">
        <v>3493</v>
      </c>
      <c r="D815" s="2159" t="s">
        <v>2711</v>
      </c>
      <c r="E815" s="2159" t="s">
        <v>2977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3482</v>
      </c>
    </row>
    <row r="816" spans="1:12" hidden="1">
      <c r="A816" s="2158">
        <v>43202130</v>
      </c>
      <c r="B816" s="2159" t="s">
        <v>3036</v>
      </c>
      <c r="C816" s="2194" t="s">
        <v>3493</v>
      </c>
      <c r="D816" s="2159" t="s">
        <v>2711</v>
      </c>
      <c r="E816" s="2159" t="s">
        <v>2977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3482</v>
      </c>
    </row>
    <row r="817" spans="1:12" hidden="1">
      <c r="A817" s="2158">
        <v>43202131</v>
      </c>
      <c r="B817" s="2159" t="s">
        <v>3037</v>
      </c>
      <c r="C817" s="2194" t="s">
        <v>3493</v>
      </c>
      <c r="D817" s="2159" t="s">
        <v>2711</v>
      </c>
      <c r="E817" s="2159" t="s">
        <v>2977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3482</v>
      </c>
    </row>
    <row r="818" spans="1:12" hidden="1">
      <c r="A818" s="2158">
        <v>43202132</v>
      </c>
      <c r="B818" s="2159" t="s">
        <v>3038</v>
      </c>
      <c r="C818" s="2194" t="s">
        <v>3493</v>
      </c>
      <c r="D818" s="2159" t="s">
        <v>2711</v>
      </c>
      <c r="E818" s="2159" t="s">
        <v>2977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3482</v>
      </c>
    </row>
    <row r="819" spans="1:12" hidden="1">
      <c r="A819" s="2158">
        <v>43202133</v>
      </c>
      <c r="B819" s="2159" t="s">
        <v>3039</v>
      </c>
      <c r="C819" s="2194" t="s">
        <v>3493</v>
      </c>
      <c r="D819" s="2159" t="s">
        <v>2711</v>
      </c>
      <c r="E819" s="2159" t="s">
        <v>2977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3482</v>
      </c>
    </row>
    <row r="820" spans="1:12" hidden="1">
      <c r="A820" s="2158">
        <v>43202522</v>
      </c>
      <c r="B820" s="2159" t="s">
        <v>2716</v>
      </c>
      <c r="C820" s="2194" t="s">
        <v>3493</v>
      </c>
      <c r="D820" s="2159" t="s">
        <v>2711</v>
      </c>
      <c r="E820" s="2159" t="s">
        <v>2987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3482</v>
      </c>
    </row>
    <row r="821" spans="1:12" hidden="1">
      <c r="A821" s="2158">
        <v>43202523</v>
      </c>
      <c r="B821" s="2159" t="s">
        <v>2833</v>
      </c>
      <c r="C821" s="2159" t="s">
        <v>3493</v>
      </c>
      <c r="D821" s="2159" t="s">
        <v>2711</v>
      </c>
      <c r="E821" s="2159" t="s">
        <v>2987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2835</v>
      </c>
      <c r="C822" s="2194" t="s">
        <v>3493</v>
      </c>
      <c r="D822" s="2159" t="s">
        <v>2711</v>
      </c>
      <c r="E822" s="2159" t="s">
        <v>2987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3482</v>
      </c>
    </row>
    <row r="823" spans="1:12" hidden="1">
      <c r="A823" s="2158">
        <v>43203119</v>
      </c>
      <c r="B823" s="2159" t="s">
        <v>2695</v>
      </c>
      <c r="C823" s="2194" t="s">
        <v>3491</v>
      </c>
      <c r="D823" s="2159" t="s">
        <v>2688</v>
      </c>
      <c r="E823" s="2159" t="s">
        <v>2977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3482</v>
      </c>
    </row>
    <row r="824" spans="1:12" hidden="1">
      <c r="A824" s="2158">
        <v>43203120</v>
      </c>
      <c r="B824" s="2159" t="s">
        <v>2687</v>
      </c>
      <c r="C824" s="2194" t="s">
        <v>3491</v>
      </c>
      <c r="D824" s="2159" t="s">
        <v>2688</v>
      </c>
      <c r="E824" s="2159" t="s">
        <v>2977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3482</v>
      </c>
    </row>
    <row r="825" spans="1:12" hidden="1">
      <c r="A825" s="2158">
        <v>43203121</v>
      </c>
      <c r="B825" s="2159" t="s">
        <v>2689</v>
      </c>
      <c r="C825" s="2194" t="s">
        <v>3491</v>
      </c>
      <c r="D825" s="2159" t="s">
        <v>2688</v>
      </c>
      <c r="E825" s="2159" t="s">
        <v>2977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3482</v>
      </c>
    </row>
    <row r="826" spans="1:12" hidden="1">
      <c r="A826" s="2158">
        <v>43203122</v>
      </c>
      <c r="B826" s="2159" t="s">
        <v>2690</v>
      </c>
      <c r="C826" s="2194" t="s">
        <v>3491</v>
      </c>
      <c r="D826" s="2159" t="s">
        <v>2688</v>
      </c>
      <c r="E826" s="2159" t="s">
        <v>2977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3482</v>
      </c>
    </row>
    <row r="827" spans="1:12" hidden="1">
      <c r="A827" s="2158">
        <v>43203123</v>
      </c>
      <c r="B827" s="2159" t="s">
        <v>2691</v>
      </c>
      <c r="C827" s="2194" t="s">
        <v>3491</v>
      </c>
      <c r="D827" s="2159" t="s">
        <v>2688</v>
      </c>
      <c r="E827" s="2159" t="s">
        <v>2977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3482</v>
      </c>
    </row>
    <row r="828" spans="1:12" hidden="1">
      <c r="A828" s="2158">
        <v>43203124</v>
      </c>
      <c r="B828" s="2159" t="s">
        <v>2692</v>
      </c>
      <c r="C828" s="2194" t="s">
        <v>3491</v>
      </c>
      <c r="D828" s="2159" t="s">
        <v>2688</v>
      </c>
      <c r="E828" s="2159" t="s">
        <v>2977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3482</v>
      </c>
    </row>
    <row r="829" spans="1:12" hidden="1">
      <c r="A829" s="2158">
        <v>43203125</v>
      </c>
      <c r="B829" s="2159" t="s">
        <v>2693</v>
      </c>
      <c r="C829" s="2194" t="s">
        <v>3491</v>
      </c>
      <c r="D829" s="2159" t="s">
        <v>2688</v>
      </c>
      <c r="E829" s="2159" t="s">
        <v>2977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3482</v>
      </c>
    </row>
    <row r="830" spans="1:12" hidden="1">
      <c r="A830" s="2158">
        <v>43208125</v>
      </c>
      <c r="B830" s="2159" t="s">
        <v>2693</v>
      </c>
      <c r="C830" s="2159" t="s">
        <v>3491</v>
      </c>
      <c r="D830" s="2159" t="s">
        <v>2688</v>
      </c>
      <c r="E830" s="2159" t="s">
        <v>2977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2693</v>
      </c>
      <c r="C831" s="2159" t="s">
        <v>3491</v>
      </c>
      <c r="D831" s="2159" t="s">
        <v>2688</v>
      </c>
      <c r="E831" s="2159" t="s">
        <v>2977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2699</v>
      </c>
      <c r="C832" s="2159" t="s">
        <v>3491</v>
      </c>
      <c r="D832" s="2159" t="s">
        <v>2688</v>
      </c>
      <c r="E832" s="2159" t="s">
        <v>2977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2699</v>
      </c>
      <c r="C833" s="2194" t="s">
        <v>3491</v>
      </c>
      <c r="D833" s="2159" t="s">
        <v>2688</v>
      </c>
      <c r="E833" s="2159" t="s">
        <v>2977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3482</v>
      </c>
    </row>
    <row r="834" spans="1:12" hidden="1">
      <c r="A834" s="2158">
        <v>43210126</v>
      </c>
      <c r="B834" s="2159" t="s">
        <v>2699</v>
      </c>
      <c r="C834" s="2159" t="s">
        <v>3491</v>
      </c>
      <c r="D834" s="2159" t="s">
        <v>2688</v>
      </c>
      <c r="E834" s="2159" t="s">
        <v>2977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2700</v>
      </c>
      <c r="C835" s="2194" t="s">
        <v>3491</v>
      </c>
      <c r="D835" s="2159" t="s">
        <v>2688</v>
      </c>
      <c r="E835" s="2159" t="s">
        <v>2977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3482</v>
      </c>
    </row>
    <row r="836" spans="1:12" hidden="1">
      <c r="A836" s="2158">
        <v>43203128</v>
      </c>
      <c r="B836" s="2159" t="s">
        <v>2701</v>
      </c>
      <c r="C836" s="2194" t="s">
        <v>3491</v>
      </c>
      <c r="D836" s="2159" t="s">
        <v>2688</v>
      </c>
      <c r="E836" s="2159" t="s">
        <v>2977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3482</v>
      </c>
    </row>
    <row r="837" spans="1:12" hidden="1">
      <c r="A837" s="2158">
        <v>43203129</v>
      </c>
      <c r="B837" s="2159" t="s">
        <v>2702</v>
      </c>
      <c r="C837" s="2194" t="s">
        <v>3491</v>
      </c>
      <c r="D837" s="2159" t="s">
        <v>2688</v>
      </c>
      <c r="E837" s="2159" t="s">
        <v>2977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3482</v>
      </c>
    </row>
    <row r="838" spans="1:12" hidden="1">
      <c r="A838" s="2158">
        <v>43203130</v>
      </c>
      <c r="B838" s="2159" t="s">
        <v>2703</v>
      </c>
      <c r="C838" s="2194" t="s">
        <v>3491</v>
      </c>
      <c r="D838" s="2159" t="s">
        <v>2688</v>
      </c>
      <c r="E838" s="2159" t="s">
        <v>2977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3482</v>
      </c>
    </row>
    <row r="839" spans="1:12" hidden="1">
      <c r="A839" s="2158">
        <v>43203131</v>
      </c>
      <c r="B839" s="2159" t="s">
        <v>2704</v>
      </c>
      <c r="C839" s="2194" t="s">
        <v>3491</v>
      </c>
      <c r="D839" s="2159" t="s">
        <v>2688</v>
      </c>
      <c r="E839" s="2159" t="s">
        <v>2977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3482</v>
      </c>
    </row>
    <row r="840" spans="1:12" hidden="1">
      <c r="A840" s="2158">
        <v>43203132</v>
      </c>
      <c r="B840" s="2159" t="s">
        <v>3071</v>
      </c>
      <c r="C840" s="2194" t="s">
        <v>3491</v>
      </c>
      <c r="D840" s="2159" t="s">
        <v>2688</v>
      </c>
      <c r="E840" s="2159" t="s">
        <v>2977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3482</v>
      </c>
    </row>
    <row r="841" spans="1:12" hidden="1">
      <c r="A841" s="2158">
        <v>43203133</v>
      </c>
      <c r="B841" s="2159" t="s">
        <v>3072</v>
      </c>
      <c r="C841" s="2194" t="s">
        <v>3491</v>
      </c>
      <c r="D841" s="2159" t="s">
        <v>2688</v>
      </c>
      <c r="E841" s="2159" t="s">
        <v>2977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3482</v>
      </c>
    </row>
    <row r="842" spans="1:12" hidden="1">
      <c r="A842" s="2158">
        <v>43204119</v>
      </c>
      <c r="B842" s="2159" t="s">
        <v>2695</v>
      </c>
      <c r="C842" s="2194" t="s">
        <v>3491</v>
      </c>
      <c r="D842" s="2159" t="s">
        <v>2688</v>
      </c>
      <c r="E842" s="2159" t="s">
        <v>2977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3482</v>
      </c>
    </row>
    <row r="843" spans="1:12" hidden="1">
      <c r="A843" s="2158">
        <v>43204120</v>
      </c>
      <c r="B843" s="2159" t="s">
        <v>2687</v>
      </c>
      <c r="C843" s="2194" t="s">
        <v>3491</v>
      </c>
      <c r="D843" s="2159" t="s">
        <v>2688</v>
      </c>
      <c r="E843" s="2159" t="s">
        <v>2977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3482</v>
      </c>
    </row>
    <row r="844" spans="1:12" hidden="1">
      <c r="A844" s="2158">
        <v>43204121</v>
      </c>
      <c r="B844" s="2159" t="s">
        <v>2689</v>
      </c>
      <c r="C844" s="2194" t="s">
        <v>3491</v>
      </c>
      <c r="D844" s="2159" t="s">
        <v>2688</v>
      </c>
      <c r="E844" s="2159" t="s">
        <v>2977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3482</v>
      </c>
    </row>
    <row r="845" spans="1:12" hidden="1">
      <c r="A845" s="2158">
        <v>43204122</v>
      </c>
      <c r="B845" s="2159" t="s">
        <v>2690</v>
      </c>
      <c r="C845" s="2159" t="s">
        <v>3491</v>
      </c>
      <c r="D845" s="2159" t="s">
        <v>2688</v>
      </c>
      <c r="E845" s="2159" t="s">
        <v>2977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2691</v>
      </c>
      <c r="C846" s="2159" t="s">
        <v>3491</v>
      </c>
      <c r="D846" s="2159" t="s">
        <v>2688</v>
      </c>
      <c r="E846" s="2159" t="s">
        <v>2977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2692</v>
      </c>
      <c r="C847" s="2159" t="s">
        <v>3491</v>
      </c>
      <c r="D847" s="2159" t="s">
        <v>2688</v>
      </c>
      <c r="E847" s="2159" t="s">
        <v>2977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2692</v>
      </c>
      <c r="C848" s="2159" t="s">
        <v>3491</v>
      </c>
      <c r="D848" s="2159" t="s">
        <v>2688</v>
      </c>
      <c r="E848" s="2159" t="s">
        <v>2977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2693</v>
      </c>
      <c r="C849" s="2159" t="s">
        <v>3491</v>
      </c>
      <c r="D849" s="2159" t="s">
        <v>2688</v>
      </c>
      <c r="E849" s="2159" t="s">
        <v>2977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2699</v>
      </c>
      <c r="C850" s="2159" t="s">
        <v>3491</v>
      </c>
      <c r="D850" s="2159" t="s">
        <v>2688</v>
      </c>
      <c r="E850" s="2159" t="s">
        <v>2977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2700</v>
      </c>
      <c r="C851" s="2194" t="s">
        <v>3491</v>
      </c>
      <c r="D851" s="2159" t="s">
        <v>2688</v>
      </c>
      <c r="E851" s="2159" t="s">
        <v>2977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3482</v>
      </c>
    </row>
    <row r="852" spans="1:12" hidden="1">
      <c r="A852" s="2158">
        <v>43204128</v>
      </c>
      <c r="B852" s="2159" t="s">
        <v>2701</v>
      </c>
      <c r="C852" s="2194" t="s">
        <v>3491</v>
      </c>
      <c r="D852" s="2159" t="s">
        <v>2688</v>
      </c>
      <c r="E852" s="2159" t="s">
        <v>2977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3482</v>
      </c>
    </row>
    <row r="853" spans="1:12" hidden="1">
      <c r="A853" s="2158">
        <v>43208128</v>
      </c>
      <c r="B853" s="2159" t="s">
        <v>2701</v>
      </c>
      <c r="C853" s="2159" t="s">
        <v>3491</v>
      </c>
      <c r="D853" s="2159" t="s">
        <v>2688</v>
      </c>
      <c r="E853" s="2159" t="s">
        <v>2977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2692</v>
      </c>
      <c r="C854" s="2159" t="s">
        <v>3491</v>
      </c>
      <c r="D854" s="2159" t="s">
        <v>2688</v>
      </c>
      <c r="E854" s="2159" t="s">
        <v>2977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2702</v>
      </c>
      <c r="C855" s="2194" t="s">
        <v>3491</v>
      </c>
      <c r="D855" s="2159" t="s">
        <v>2688</v>
      </c>
      <c r="E855" s="2159" t="s">
        <v>2977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3482</v>
      </c>
    </row>
    <row r="856" spans="1:12" hidden="1">
      <c r="A856" s="2158">
        <v>43204130</v>
      </c>
      <c r="B856" s="2159" t="s">
        <v>2703</v>
      </c>
      <c r="C856" s="2194" t="s">
        <v>3491</v>
      </c>
      <c r="D856" s="2159" t="s">
        <v>2688</v>
      </c>
      <c r="E856" s="2159" t="s">
        <v>2977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3482</v>
      </c>
    </row>
    <row r="857" spans="1:12" hidden="1">
      <c r="A857" s="2158">
        <v>43204131</v>
      </c>
      <c r="B857" s="2159" t="s">
        <v>2704</v>
      </c>
      <c r="C857" s="2194" t="s">
        <v>3491</v>
      </c>
      <c r="D857" s="2159" t="s">
        <v>2688</v>
      </c>
      <c r="E857" s="2159" t="s">
        <v>2977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3482</v>
      </c>
    </row>
    <row r="858" spans="1:12" hidden="1">
      <c r="A858" s="2158">
        <v>43204132</v>
      </c>
      <c r="B858" s="2159" t="s">
        <v>3071</v>
      </c>
      <c r="C858" s="2194" t="s">
        <v>3491</v>
      </c>
      <c r="D858" s="2159" t="s">
        <v>2688</v>
      </c>
      <c r="E858" s="2159" t="s">
        <v>2977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3482</v>
      </c>
    </row>
    <row r="859" spans="1:12" hidden="1">
      <c r="A859" s="2158">
        <v>43204133</v>
      </c>
      <c r="B859" s="2159" t="s">
        <v>3072</v>
      </c>
      <c r="C859" s="2194" t="s">
        <v>3491</v>
      </c>
      <c r="D859" s="2159" t="s">
        <v>2688</v>
      </c>
      <c r="E859" s="2159" t="s">
        <v>2977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3482</v>
      </c>
    </row>
    <row r="860" spans="1:12" hidden="1">
      <c r="A860" s="2158">
        <v>43204523</v>
      </c>
      <c r="B860" s="2159" t="s">
        <v>2691</v>
      </c>
      <c r="C860" s="2194" t="s">
        <v>3491</v>
      </c>
      <c r="D860" s="2159" t="s">
        <v>2688</v>
      </c>
      <c r="E860" s="2159" t="s">
        <v>2987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3482</v>
      </c>
    </row>
    <row r="861" spans="1:12" hidden="1">
      <c r="A861" s="2158">
        <v>45201127</v>
      </c>
      <c r="B861" s="2159" t="s">
        <v>2848</v>
      </c>
      <c r="C861" s="2159" t="s">
        <v>1108</v>
      </c>
      <c r="D861" s="2159" t="s">
        <v>2711</v>
      </c>
      <c r="E861" s="2159" t="s">
        <v>2688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2855</v>
      </c>
      <c r="C862" s="2194" t="s">
        <v>1108</v>
      </c>
      <c r="D862" s="2159" t="s">
        <v>2711</v>
      </c>
      <c r="E862" s="2159" t="s">
        <v>2688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3482</v>
      </c>
    </row>
    <row r="863" spans="1:12" hidden="1">
      <c r="A863" s="2158">
        <v>30375408</v>
      </c>
      <c r="B863" s="2159" t="s">
        <v>3073</v>
      </c>
      <c r="C863" s="2159" t="s">
        <v>1108</v>
      </c>
      <c r="D863" s="2159" t="s">
        <v>2711</v>
      </c>
      <c r="E863" s="2159" t="s">
        <v>2688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3074</v>
      </c>
      <c r="C864" s="2159" t="s">
        <v>1108</v>
      </c>
      <c r="D864" s="2159" t="s">
        <v>2711</v>
      </c>
      <c r="E864" s="2159" t="s">
        <v>2688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3075</v>
      </c>
      <c r="C865" s="2159" t="s">
        <v>1108</v>
      </c>
      <c r="D865" s="2159" t="s">
        <v>2711</v>
      </c>
      <c r="E865" s="2159" t="s">
        <v>2688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3076</v>
      </c>
      <c r="C866" s="2159" t="s">
        <v>1108</v>
      </c>
      <c r="D866" s="2159" t="s">
        <v>2711</v>
      </c>
      <c r="E866" s="2159" t="s">
        <v>2688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3077</v>
      </c>
      <c r="C867" s="2159" t="s">
        <v>1108</v>
      </c>
      <c r="D867" s="2159" t="s">
        <v>2711</v>
      </c>
      <c r="E867" s="2159" t="s">
        <v>2688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3077</v>
      </c>
      <c r="C868" s="2159" t="s">
        <v>1108</v>
      </c>
      <c r="D868" s="2159" t="s">
        <v>2711</v>
      </c>
      <c r="E868" s="2159" t="s">
        <v>2688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3078</v>
      </c>
      <c r="C869" s="2159" t="s">
        <v>1108</v>
      </c>
      <c r="D869" s="2159" t="s">
        <v>2711</v>
      </c>
      <c r="E869" s="2159" t="s">
        <v>2688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3078</v>
      </c>
      <c r="C870" s="2159" t="s">
        <v>1108</v>
      </c>
      <c r="D870" s="2159" t="s">
        <v>2711</v>
      </c>
      <c r="E870" s="2159" t="s">
        <v>2688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3079</v>
      </c>
      <c r="C871" s="2159" t="s">
        <v>1108</v>
      </c>
      <c r="D871" s="2159" t="s">
        <v>2711</v>
      </c>
      <c r="E871" s="2159" t="s">
        <v>2688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3079</v>
      </c>
      <c r="C872" s="2159" t="s">
        <v>1108</v>
      </c>
      <c r="D872" s="2159" t="s">
        <v>2711</v>
      </c>
      <c r="E872" s="2159" t="s">
        <v>2688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3080</v>
      </c>
      <c r="C873" s="2159" t="s">
        <v>1108</v>
      </c>
      <c r="D873" s="2159" t="s">
        <v>2711</v>
      </c>
      <c r="E873" s="2159" t="s">
        <v>2688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3081</v>
      </c>
      <c r="C874" s="2194" t="s">
        <v>2552</v>
      </c>
      <c r="D874" s="2159" t="s">
        <v>2711</v>
      </c>
      <c r="E874" s="2159" t="s">
        <v>2688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3082</v>
      </c>
      <c r="C875" s="2159" t="s">
        <v>2552</v>
      </c>
      <c r="D875" s="2159" t="s">
        <v>2688</v>
      </c>
      <c r="E875" s="2159" t="s">
        <v>2688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3081</v>
      </c>
      <c r="C876" s="2159" t="s">
        <v>1108</v>
      </c>
      <c r="D876" s="2159" t="s">
        <v>2711</v>
      </c>
      <c r="E876" s="2159" t="s">
        <v>2688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3083</v>
      </c>
      <c r="B877" s="2159" t="s">
        <v>3081</v>
      </c>
      <c r="C877" s="2159" t="s">
        <v>1108</v>
      </c>
      <c r="D877" s="2159" t="s">
        <v>2711</v>
      </c>
      <c r="E877" s="2159" t="s">
        <v>2688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3084</v>
      </c>
      <c r="C878" s="2159" t="s">
        <v>1105</v>
      </c>
      <c r="D878" s="2159" t="s">
        <v>2711</v>
      </c>
      <c r="E878" s="2159" t="s">
        <v>2688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3084</v>
      </c>
      <c r="C879" s="2159" t="s">
        <v>1105</v>
      </c>
      <c r="D879" s="2159" t="s">
        <v>2711</v>
      </c>
      <c r="E879" s="2159" t="s">
        <v>2688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3085</v>
      </c>
      <c r="C880" s="2159" t="s">
        <v>1105</v>
      </c>
      <c r="D880" s="2159" t="s">
        <v>2711</v>
      </c>
      <c r="E880" s="2159" t="s">
        <v>2688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3086</v>
      </c>
      <c r="C881" s="2159" t="s">
        <v>1105</v>
      </c>
      <c r="D881" s="2159" t="s">
        <v>2711</v>
      </c>
      <c r="E881" s="2159" t="s">
        <v>2688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3086</v>
      </c>
      <c r="C882" s="2159" t="s">
        <v>1105</v>
      </c>
      <c r="D882" s="2159" t="s">
        <v>2711</v>
      </c>
      <c r="E882" s="2159" t="s">
        <v>2688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3087</v>
      </c>
      <c r="C883" s="2159" t="s">
        <v>1105</v>
      </c>
      <c r="D883" s="2159" t="s">
        <v>2711</v>
      </c>
      <c r="E883" s="2159" t="s">
        <v>2688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3088</v>
      </c>
      <c r="C884" s="2159" t="s">
        <v>1105</v>
      </c>
      <c r="D884" s="2159" t="s">
        <v>2711</v>
      </c>
      <c r="E884" s="2159" t="s">
        <v>2688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3088</v>
      </c>
      <c r="C885" s="2159" t="s">
        <v>1105</v>
      </c>
      <c r="D885" s="2159" t="s">
        <v>2711</v>
      </c>
      <c r="E885" s="2159" t="s">
        <v>2688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3089</v>
      </c>
      <c r="C886" s="2159" t="s">
        <v>2552</v>
      </c>
      <c r="D886" s="2162" t="s">
        <v>2688</v>
      </c>
      <c r="E886" s="2162" t="s">
        <v>2688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3090</v>
      </c>
      <c r="C887" s="2159" t="s">
        <v>2552</v>
      </c>
      <c r="D887" s="2162" t="s">
        <v>2688</v>
      </c>
      <c r="E887" s="2162" t="s">
        <v>2688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3383</v>
      </c>
      <c r="C888" s="2159" t="s">
        <v>3383</v>
      </c>
      <c r="D888" s="2162" t="s">
        <v>2688</v>
      </c>
      <c r="E888" s="2162" t="s">
        <v>2688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3383</v>
      </c>
      <c r="C889" s="2159" t="s">
        <v>3383</v>
      </c>
      <c r="D889" s="2162" t="s">
        <v>2688</v>
      </c>
      <c r="E889" s="2162" t="s">
        <v>2688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3091</v>
      </c>
      <c r="C890" s="2159" t="s">
        <v>3383</v>
      </c>
      <c r="D890" s="2162" t="s">
        <v>2688</v>
      </c>
      <c r="E890" s="2162" t="s">
        <v>2688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3092</v>
      </c>
      <c r="C891" s="2159" t="s">
        <v>3473</v>
      </c>
      <c r="D891" s="2162" t="s">
        <v>2688</v>
      </c>
      <c r="E891" s="2162" t="s">
        <v>2688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3092</v>
      </c>
      <c r="C892" s="2159" t="s">
        <v>3473</v>
      </c>
      <c r="D892" s="2162" t="s">
        <v>2688</v>
      </c>
      <c r="E892" s="2162" t="s">
        <v>2688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66">
        <v>30372158</v>
      </c>
      <c r="B893" s="2265" t="s">
        <v>3092</v>
      </c>
      <c r="C893" s="2159" t="s">
        <v>3473</v>
      </c>
      <c r="D893" s="2162" t="s">
        <v>2688</v>
      </c>
      <c r="E893" s="2162" t="s">
        <v>2688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3093</v>
      </c>
      <c r="C894" s="2159" t="s">
        <v>2220</v>
      </c>
      <c r="D894" s="2159" t="s">
        <v>2711</v>
      </c>
      <c r="E894" s="2159" t="s">
        <v>2688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3093</v>
      </c>
      <c r="C895" s="2159" t="s">
        <v>2220</v>
      </c>
      <c r="D895" s="2158" t="s">
        <v>2711</v>
      </c>
      <c r="E895" s="2158" t="s">
        <v>2688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3094</v>
      </c>
      <c r="B896" s="2158" t="s">
        <v>3093</v>
      </c>
      <c r="C896" s="2159" t="s">
        <v>2220</v>
      </c>
      <c r="D896" s="2158" t="s">
        <v>2711</v>
      </c>
      <c r="E896" s="2158" t="s">
        <v>2688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3095</v>
      </c>
      <c r="C897" s="2159" t="s">
        <v>2220</v>
      </c>
      <c r="D897" s="2158" t="s">
        <v>2711</v>
      </c>
      <c r="E897" s="2158" t="s">
        <v>2688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3096</v>
      </c>
      <c r="B898" s="2158" t="s">
        <v>3095</v>
      </c>
      <c r="C898" s="2159" t="s">
        <v>2220</v>
      </c>
      <c r="D898" s="2158" t="s">
        <v>2711</v>
      </c>
      <c r="E898" s="2158" t="s">
        <v>2688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3095</v>
      </c>
      <c r="C899" s="2159" t="s">
        <v>2220</v>
      </c>
      <c r="D899" s="2158" t="s">
        <v>2711</v>
      </c>
      <c r="E899" s="2158" t="s">
        <v>2688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3097</v>
      </c>
      <c r="B900" s="2158" t="s">
        <v>3095</v>
      </c>
      <c r="C900" s="2159" t="s">
        <v>2220</v>
      </c>
      <c r="D900" s="2158" t="s">
        <v>2711</v>
      </c>
      <c r="E900" s="2158" t="s">
        <v>2688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3098</v>
      </c>
      <c r="B901" s="2158" t="s">
        <v>3095</v>
      </c>
      <c r="C901" s="2159" t="s">
        <v>2220</v>
      </c>
      <c r="D901" s="2158" t="s">
        <v>2711</v>
      </c>
      <c r="E901" s="2158" t="s">
        <v>2688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3224</v>
      </c>
      <c r="B902" s="2158" t="s">
        <v>3093</v>
      </c>
      <c r="C902" s="2159" t="s">
        <v>2220</v>
      </c>
      <c r="D902" s="2158" t="s">
        <v>2711</v>
      </c>
      <c r="E902" s="2158" t="s">
        <v>2688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3099</v>
      </c>
      <c r="C903" s="2159" t="s">
        <v>3099</v>
      </c>
      <c r="D903" s="2159" t="s">
        <v>2711</v>
      </c>
      <c r="E903" s="2159" t="s">
        <v>2688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3100</v>
      </c>
      <c r="C904" s="2159" t="s">
        <v>3100</v>
      </c>
      <c r="D904" s="2159" t="s">
        <v>2711</v>
      </c>
      <c r="E904" s="2159" t="s">
        <v>2688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3101</v>
      </c>
      <c r="C905" s="2194" t="s">
        <v>3513</v>
      </c>
      <c r="D905" s="2159" t="s">
        <v>2711</v>
      </c>
      <c r="E905" s="2159" t="s">
        <v>2688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3482</v>
      </c>
    </row>
    <row r="906" spans="1:12" hidden="1">
      <c r="A906" s="2181">
        <v>49402139</v>
      </c>
      <c r="B906" s="2167" t="s">
        <v>3101</v>
      </c>
      <c r="C906" s="2159" t="s">
        <v>3100</v>
      </c>
      <c r="D906" s="2159" t="s">
        <v>2711</v>
      </c>
      <c r="E906" s="2159" t="s">
        <v>2688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3102</v>
      </c>
      <c r="C907" s="2159" t="s">
        <v>2209</v>
      </c>
      <c r="D907" s="2159" t="s">
        <v>2711</v>
      </c>
      <c r="E907" s="2159" t="s">
        <v>2688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3102</v>
      </c>
      <c r="C908" s="2159" t="s">
        <v>2209</v>
      </c>
      <c r="D908" s="2159" t="s">
        <v>2711</v>
      </c>
      <c r="E908" s="2159" t="s">
        <v>2688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2711</v>
      </c>
      <c r="E909" s="2159" t="s">
        <v>2688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2711</v>
      </c>
      <c r="E910" s="2159" t="s">
        <v>2688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2503</v>
      </c>
      <c r="C911" s="2159" t="s">
        <v>2503</v>
      </c>
      <c r="D911" s="2159" t="s">
        <v>2711</v>
      </c>
      <c r="E911" s="2159" t="s">
        <v>2688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2503</v>
      </c>
      <c r="C912" s="2159" t="s">
        <v>2503</v>
      </c>
      <c r="D912" s="2159" t="s">
        <v>2711</v>
      </c>
      <c r="E912" s="2159" t="s">
        <v>2688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2503</v>
      </c>
      <c r="C913" s="2159" t="s">
        <v>2503</v>
      </c>
      <c r="D913" s="2159" t="s">
        <v>2711</v>
      </c>
      <c r="E913" s="2159" t="s">
        <v>2688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2503</v>
      </c>
      <c r="C914" s="2159" t="s">
        <v>2503</v>
      </c>
      <c r="D914" s="2159" t="s">
        <v>2711</v>
      </c>
      <c r="E914" s="2159" t="s">
        <v>2688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2468</v>
      </c>
      <c r="C915" s="2159" t="s">
        <v>2209</v>
      </c>
      <c r="D915" s="2159" t="s">
        <v>2711</v>
      </c>
      <c r="E915" s="2159" t="s">
        <v>2688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2468</v>
      </c>
      <c r="C916" s="2159" t="s">
        <v>2209</v>
      </c>
      <c r="D916" s="2159" t="s">
        <v>2711</v>
      </c>
      <c r="E916" s="2159" t="s">
        <v>2688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2468</v>
      </c>
      <c r="C917" s="2159" t="s">
        <v>2209</v>
      </c>
      <c r="D917" s="2159" t="s">
        <v>2711</v>
      </c>
      <c r="E917" s="2159" t="s">
        <v>2688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2468</v>
      </c>
      <c r="C918" s="2194" t="s">
        <v>2209</v>
      </c>
      <c r="D918" s="2159" t="s">
        <v>2711</v>
      </c>
      <c r="E918" s="2159" t="s">
        <v>2688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3482</v>
      </c>
    </row>
    <row r="919" spans="1:12" hidden="1">
      <c r="A919" s="2158">
        <v>49401137</v>
      </c>
      <c r="B919" s="2167" t="s">
        <v>2468</v>
      </c>
      <c r="C919" s="2159" t="s">
        <v>2209</v>
      </c>
      <c r="D919" s="2159" t="s">
        <v>2711</v>
      </c>
      <c r="E919" s="2159" t="s">
        <v>2688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3103</v>
      </c>
      <c r="C920" s="2194" t="s">
        <v>3514</v>
      </c>
      <c r="D920" s="2159" t="s">
        <v>2711</v>
      </c>
      <c r="E920" s="2159" t="s">
        <v>2688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3482</v>
      </c>
    </row>
    <row r="921" spans="1:12" hidden="1">
      <c r="A921" s="2163">
        <v>30396066</v>
      </c>
      <c r="B921" s="2162" t="s">
        <v>3104</v>
      </c>
      <c r="C921" s="2159" t="s">
        <v>3515</v>
      </c>
      <c r="D921" s="2162" t="s">
        <v>3105</v>
      </c>
      <c r="E921" s="2162" t="s">
        <v>3051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3104</v>
      </c>
      <c r="C922" s="2159" t="s">
        <v>3515</v>
      </c>
      <c r="D922" s="2162" t="s">
        <v>3105</v>
      </c>
      <c r="E922" s="2162" t="s">
        <v>3051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3106</v>
      </c>
      <c r="C923" s="2159" t="s">
        <v>3515</v>
      </c>
      <c r="D923" s="2162" t="s">
        <v>3105</v>
      </c>
      <c r="E923" s="2162" t="s">
        <v>3051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3106</v>
      </c>
      <c r="C924" s="2159" t="s">
        <v>3515</v>
      </c>
      <c r="D924" s="2162" t="s">
        <v>3105</v>
      </c>
      <c r="E924" s="2162" t="s">
        <v>3051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3106</v>
      </c>
      <c r="C925" s="2159" t="s">
        <v>3515</v>
      </c>
      <c r="D925" s="2162" t="s">
        <v>3105</v>
      </c>
      <c r="E925" s="2162" t="s">
        <v>3051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3107</v>
      </c>
      <c r="C926" s="2159" t="s">
        <v>2254</v>
      </c>
      <c r="D926" s="2162" t="s">
        <v>3105</v>
      </c>
      <c r="E926" s="2162" t="s">
        <v>3051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3107</v>
      </c>
      <c r="C927" s="2159" t="s">
        <v>2254</v>
      </c>
      <c r="D927" s="2162" t="s">
        <v>3105</v>
      </c>
      <c r="E927" s="2162" t="s">
        <v>3051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3107</v>
      </c>
      <c r="C928" s="2159" t="s">
        <v>2254</v>
      </c>
      <c r="D928" s="2162" t="s">
        <v>3105</v>
      </c>
      <c r="E928" s="2162" t="s">
        <v>3051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3107</v>
      </c>
      <c r="C929" s="2159" t="s">
        <v>2254</v>
      </c>
      <c r="D929" s="2162" t="s">
        <v>3105</v>
      </c>
      <c r="E929" s="2162" t="s">
        <v>3051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3107</v>
      </c>
      <c r="C930" s="2159" t="s">
        <v>2254</v>
      </c>
      <c r="D930" s="2162" t="s">
        <v>3105</v>
      </c>
      <c r="E930" s="2162" t="s">
        <v>3051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3108</v>
      </c>
      <c r="C931" s="2159" t="s">
        <v>2254</v>
      </c>
      <c r="D931" s="2163" t="s">
        <v>3105</v>
      </c>
      <c r="E931" s="2163" t="s">
        <v>3051</v>
      </c>
      <c r="F931" s="2178">
        <v>475</v>
      </c>
      <c r="G931" s="2184" t="s">
        <v>2950</v>
      </c>
      <c r="H931" s="2184" t="s">
        <v>3109</v>
      </c>
      <c r="I931" s="2184" t="s">
        <v>3110</v>
      </c>
      <c r="J931" s="2184" t="s">
        <v>3109</v>
      </c>
      <c r="K931" s="2184" t="s">
        <v>3110</v>
      </c>
      <c r="L931" s="2159"/>
    </row>
    <row r="932" spans="1:12" hidden="1">
      <c r="A932" s="2181">
        <v>12005832</v>
      </c>
      <c r="B932" s="2182" t="s">
        <v>3108</v>
      </c>
      <c r="C932" s="2159" t="s">
        <v>2254</v>
      </c>
      <c r="D932" s="2163" t="s">
        <v>3105</v>
      </c>
      <c r="E932" s="2163" t="s">
        <v>3051</v>
      </c>
      <c r="F932" s="2158">
        <v>480</v>
      </c>
      <c r="G932" s="2184" t="s">
        <v>2950</v>
      </c>
      <c r="H932" s="2184" t="s">
        <v>3109</v>
      </c>
      <c r="I932" s="2184" t="s">
        <v>3110</v>
      </c>
      <c r="J932" s="2184" t="s">
        <v>3109</v>
      </c>
      <c r="K932" s="2184" t="s">
        <v>3110</v>
      </c>
      <c r="L932" s="2159"/>
    </row>
    <row r="933" spans="1:12" hidden="1">
      <c r="A933" s="2178">
        <v>30397371</v>
      </c>
      <c r="B933" s="2178" t="s">
        <v>3111</v>
      </c>
      <c r="C933" s="2159" t="s">
        <v>3340</v>
      </c>
      <c r="D933" s="2183" t="s">
        <v>3105</v>
      </c>
      <c r="E933" s="2183" t="s">
        <v>3051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3436</v>
      </c>
      <c r="C934" s="2159" t="s">
        <v>2228</v>
      </c>
      <c r="D934" s="2183" t="s">
        <v>3113</v>
      </c>
      <c r="E934" s="2163" t="s">
        <v>3051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3436</v>
      </c>
      <c r="C935" s="2159" t="s">
        <v>2228</v>
      </c>
      <c r="D935" s="2183" t="s">
        <v>3113</v>
      </c>
      <c r="E935" s="2163" t="s">
        <v>3051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3436</v>
      </c>
      <c r="C936" s="2159" t="s">
        <v>2228</v>
      </c>
      <c r="D936" s="2183" t="s">
        <v>3113</v>
      </c>
      <c r="E936" s="2163" t="s">
        <v>3051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3436</v>
      </c>
      <c r="C937" s="2159" t="s">
        <v>2228</v>
      </c>
      <c r="D937" s="2183" t="s">
        <v>3113</v>
      </c>
      <c r="E937" s="2163" t="s">
        <v>3051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3112</v>
      </c>
      <c r="C938" s="2159" t="s">
        <v>2228</v>
      </c>
      <c r="D938" s="2183" t="s">
        <v>3113</v>
      </c>
      <c r="E938" s="2163" t="s">
        <v>3051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3112</v>
      </c>
      <c r="C939" s="2159" t="s">
        <v>2228</v>
      </c>
      <c r="D939" s="2183" t="s">
        <v>3113</v>
      </c>
      <c r="E939" s="2163" t="s">
        <v>3051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3436</v>
      </c>
      <c r="C940" s="2159" t="s">
        <v>2228</v>
      </c>
      <c r="D940" s="2183" t="s">
        <v>3113</v>
      </c>
      <c r="E940" s="2163" t="s">
        <v>3051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3437</v>
      </c>
      <c r="C941" s="2159" t="s">
        <v>2228</v>
      </c>
      <c r="D941" s="2183" t="s">
        <v>3113</v>
      </c>
      <c r="E941" s="2163" t="s">
        <v>3051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3437</v>
      </c>
      <c r="C942" s="2159" t="s">
        <v>2228</v>
      </c>
      <c r="D942" s="2183" t="s">
        <v>3113</v>
      </c>
      <c r="E942" s="2163" t="s">
        <v>3051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3437</v>
      </c>
      <c r="C943" s="2159" t="s">
        <v>2228</v>
      </c>
      <c r="D943" s="2183" t="s">
        <v>3113</v>
      </c>
      <c r="E943" s="2163" t="s">
        <v>3051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3114</v>
      </c>
      <c r="C944" s="2159" t="s">
        <v>2228</v>
      </c>
      <c r="D944" s="2183" t="s">
        <v>3113</v>
      </c>
      <c r="E944" s="2163" t="s">
        <v>3051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3114</v>
      </c>
      <c r="C945" s="2159" t="s">
        <v>2228</v>
      </c>
      <c r="D945" s="2183" t="s">
        <v>3113</v>
      </c>
      <c r="E945" s="2163" t="s">
        <v>3051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3111</v>
      </c>
      <c r="C946" s="2159" t="s">
        <v>3340</v>
      </c>
      <c r="D946" s="2162" t="s">
        <v>3105</v>
      </c>
      <c r="E946" s="2162" t="s">
        <v>3051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3115</v>
      </c>
      <c r="C947" s="2159" t="s">
        <v>2254</v>
      </c>
      <c r="D947" s="2162" t="s">
        <v>3105</v>
      </c>
      <c r="E947" s="2162" t="s">
        <v>3051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3115</v>
      </c>
      <c r="C948" s="2159" t="s">
        <v>2254</v>
      </c>
      <c r="D948" s="2162" t="s">
        <v>3105</v>
      </c>
      <c r="E948" s="2162" t="s">
        <v>3051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3116</v>
      </c>
      <c r="C949" s="2159" t="s">
        <v>2254</v>
      </c>
      <c r="D949" s="2163" t="s">
        <v>3105</v>
      </c>
      <c r="E949" s="2163" t="s">
        <v>3051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3116</v>
      </c>
      <c r="C950" s="2159" t="s">
        <v>2254</v>
      </c>
      <c r="D950" s="2163" t="s">
        <v>3105</v>
      </c>
      <c r="E950" s="2163" t="s">
        <v>3051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3117</v>
      </c>
      <c r="C951" s="2159" t="s">
        <v>2228</v>
      </c>
      <c r="D951" s="2183" t="s">
        <v>3105</v>
      </c>
      <c r="E951" s="2183" t="s">
        <v>3051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3117</v>
      </c>
      <c r="C952" s="2159" t="s">
        <v>2228</v>
      </c>
      <c r="D952" s="2162" t="s">
        <v>3105</v>
      </c>
      <c r="E952" s="2162" t="s">
        <v>3051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3118</v>
      </c>
      <c r="C953" s="2159" t="s">
        <v>2254</v>
      </c>
      <c r="D953" s="2162" t="s">
        <v>3105</v>
      </c>
      <c r="E953" s="2162" t="s">
        <v>3051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3118</v>
      </c>
      <c r="C954" s="2159" t="s">
        <v>2254</v>
      </c>
      <c r="D954" s="2162" t="s">
        <v>3105</v>
      </c>
      <c r="E954" s="2162" t="s">
        <v>3051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3118</v>
      </c>
      <c r="C955" s="2159" t="s">
        <v>2254</v>
      </c>
      <c r="D955" s="2162" t="s">
        <v>3105</v>
      </c>
      <c r="E955" s="2162" t="s">
        <v>3051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3119</v>
      </c>
      <c r="C956" s="2159" t="s">
        <v>3119</v>
      </c>
      <c r="D956" s="2162" t="s">
        <v>2688</v>
      </c>
      <c r="E956" s="2162" t="s">
        <v>2688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3119</v>
      </c>
      <c r="C957" s="2159" t="s">
        <v>3119</v>
      </c>
      <c r="D957" s="2159" t="s">
        <v>2688</v>
      </c>
      <c r="E957" s="2159" t="s">
        <v>2688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3074</v>
      </c>
      <c r="C958" s="2159" t="s">
        <v>1108</v>
      </c>
      <c r="D958" s="2159" t="s">
        <v>2711</v>
      </c>
      <c r="E958" s="2159" t="s">
        <v>2688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2851</v>
      </c>
      <c r="C959" s="2159" t="s">
        <v>1108</v>
      </c>
      <c r="D959" s="2159" t="s">
        <v>2711</v>
      </c>
      <c r="E959" s="2159" t="s">
        <v>2688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3120</v>
      </c>
      <c r="C960" s="2194" t="s">
        <v>1108</v>
      </c>
      <c r="D960" s="2159" t="s">
        <v>2711</v>
      </c>
      <c r="E960" s="2159" t="s">
        <v>2688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3482</v>
      </c>
    </row>
    <row r="961" spans="1:12" hidden="1">
      <c r="A961" s="2176">
        <v>46218127</v>
      </c>
      <c r="B961" s="2159" t="s">
        <v>2851</v>
      </c>
      <c r="C961" s="2159" t="s">
        <v>1108</v>
      </c>
      <c r="D961" s="2159" t="s">
        <v>2711</v>
      </c>
      <c r="E961" s="2159" t="s">
        <v>2688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3121</v>
      </c>
      <c r="C962" s="2159" t="s">
        <v>3512</v>
      </c>
      <c r="D962" s="2159" t="s">
        <v>2711</v>
      </c>
      <c r="E962" s="2159" t="s">
        <v>2688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3121</v>
      </c>
      <c r="C963" s="2159" t="s">
        <v>3512</v>
      </c>
      <c r="D963" s="2159" t="s">
        <v>2711</v>
      </c>
      <c r="E963" s="2159" t="s">
        <v>2688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3121</v>
      </c>
      <c r="C964" s="2159" t="s">
        <v>3512</v>
      </c>
      <c r="D964" s="2159" t="s">
        <v>2711</v>
      </c>
      <c r="E964" s="2159" t="s">
        <v>2688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3121</v>
      </c>
      <c r="C965" s="2159" t="s">
        <v>3512</v>
      </c>
      <c r="D965" s="2159" t="s">
        <v>2711</v>
      </c>
      <c r="E965" s="2159" t="s">
        <v>2688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3121</v>
      </c>
      <c r="C966" s="2159" t="s">
        <v>3512</v>
      </c>
      <c r="D966" s="2159" t="s">
        <v>2711</v>
      </c>
      <c r="E966" s="2159" t="s">
        <v>2688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3122</v>
      </c>
      <c r="C967" s="2159" t="s">
        <v>3512</v>
      </c>
      <c r="D967" s="2159" t="s">
        <v>2711</v>
      </c>
      <c r="E967" s="2159" t="s">
        <v>2688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3121</v>
      </c>
      <c r="C968" s="2159" t="s">
        <v>3512</v>
      </c>
      <c r="D968" s="2159" t="s">
        <v>2711</v>
      </c>
      <c r="E968" s="2159" t="s">
        <v>2688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3121</v>
      </c>
      <c r="C969" s="2159" t="s">
        <v>3512</v>
      </c>
      <c r="D969" s="2159" t="s">
        <v>2711</v>
      </c>
      <c r="E969" s="2159" t="s">
        <v>2688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3123</v>
      </c>
      <c r="C970" s="2159" t="s">
        <v>3512</v>
      </c>
      <c r="D970" s="2158" t="s">
        <v>2711</v>
      </c>
      <c r="E970" s="2158" t="s">
        <v>2688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3121</v>
      </c>
      <c r="C971" s="2159" t="s">
        <v>3512</v>
      </c>
      <c r="D971" s="2158" t="s">
        <v>2711</v>
      </c>
      <c r="E971" s="2158" t="s">
        <v>2688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3438</v>
      </c>
      <c r="C972" s="2159" t="s">
        <v>3403</v>
      </c>
      <c r="D972" s="2158" t="s">
        <v>2711</v>
      </c>
      <c r="E972" s="2158" t="s">
        <v>2688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3438</v>
      </c>
      <c r="C973" s="2159" t="s">
        <v>3403</v>
      </c>
      <c r="D973" s="2158" t="s">
        <v>2711</v>
      </c>
      <c r="E973" s="2158" t="s">
        <v>2688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3124</v>
      </c>
      <c r="C974" s="2194" t="s">
        <v>3512</v>
      </c>
      <c r="D974" s="2158" t="s">
        <v>2711</v>
      </c>
      <c r="E974" s="2158" t="s">
        <v>2688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3482</v>
      </c>
    </row>
    <row r="975" spans="1:12" s="2043" customFormat="1" hidden="1">
      <c r="A975" s="2158">
        <v>46209127</v>
      </c>
      <c r="B975" s="2163" t="s">
        <v>3070</v>
      </c>
      <c r="C975" s="2194" t="s">
        <v>3512</v>
      </c>
      <c r="D975" s="2159" t="s">
        <v>2711</v>
      </c>
      <c r="E975" s="2159" t="s">
        <v>2688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3482</v>
      </c>
    </row>
    <row r="976" spans="1:12" s="2043" customFormat="1" hidden="1">
      <c r="A976" s="2158">
        <v>46213127</v>
      </c>
      <c r="B976" s="2163" t="s">
        <v>3070</v>
      </c>
      <c r="C976" s="2159" t="s">
        <v>3512</v>
      </c>
      <c r="D976" s="2159" t="s">
        <v>2711</v>
      </c>
      <c r="E976" s="2159" t="s">
        <v>2688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3125</v>
      </c>
      <c r="C977" s="2194" t="s">
        <v>3512</v>
      </c>
      <c r="D977" s="2159" t="s">
        <v>2711</v>
      </c>
      <c r="E977" s="2159" t="s">
        <v>2688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3482</v>
      </c>
    </row>
    <row r="978" spans="1:12" s="2043" customFormat="1" hidden="1">
      <c r="A978" s="2167">
        <v>46209130</v>
      </c>
      <c r="B978" s="2163" t="s">
        <v>3125</v>
      </c>
      <c r="C978" s="2194" t="s">
        <v>3512</v>
      </c>
      <c r="D978" s="2159" t="s">
        <v>2711</v>
      </c>
      <c r="E978" s="2159" t="s">
        <v>2688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3482</v>
      </c>
    </row>
    <row r="979" spans="1:12" s="2043" customFormat="1" hidden="1">
      <c r="A979" s="2178">
        <v>46224126</v>
      </c>
      <c r="B979" s="2187" t="s">
        <v>3124</v>
      </c>
      <c r="C979" s="2194" t="s">
        <v>3512</v>
      </c>
      <c r="D979" s="2159" t="s">
        <v>2711</v>
      </c>
      <c r="E979" s="2159" t="s">
        <v>2688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3482</v>
      </c>
    </row>
    <row r="980" spans="1:12" hidden="1">
      <c r="A980" s="2158">
        <v>46223130</v>
      </c>
      <c r="B980" s="2187" t="s">
        <v>3122</v>
      </c>
      <c r="C980" s="2194" t="s">
        <v>3512</v>
      </c>
      <c r="D980" s="2159" t="s">
        <v>2711</v>
      </c>
      <c r="E980" s="2159" t="s">
        <v>2688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3482</v>
      </c>
    </row>
    <row r="981" spans="1:12" hidden="1">
      <c r="A981" s="2158">
        <v>46224127</v>
      </c>
      <c r="B981" s="2187" t="s">
        <v>3123</v>
      </c>
      <c r="C981" s="2194" t="s">
        <v>3512</v>
      </c>
      <c r="D981" s="2159" t="s">
        <v>2711</v>
      </c>
      <c r="E981" s="2159" t="s">
        <v>2688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3482</v>
      </c>
    </row>
    <row r="982" spans="1:12" hidden="1">
      <c r="A982" s="2158">
        <v>30375809</v>
      </c>
      <c r="B982" s="2159" t="s">
        <v>3126</v>
      </c>
      <c r="C982" s="2159" t="s">
        <v>3499</v>
      </c>
      <c r="D982" s="2159" t="s">
        <v>2711</v>
      </c>
      <c r="E982" s="2159" t="s">
        <v>2688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2857</v>
      </c>
      <c r="C983" s="2159" t="s">
        <v>3499</v>
      </c>
      <c r="D983" s="2159" t="s">
        <v>2711</v>
      </c>
      <c r="E983" s="2159" t="s">
        <v>2688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2857</v>
      </c>
      <c r="C984" s="2159" t="s">
        <v>3499</v>
      </c>
      <c r="D984" s="2159" t="s">
        <v>2711</v>
      </c>
      <c r="E984" s="2159" t="s">
        <v>2688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2857</v>
      </c>
      <c r="C985" s="2159" t="s">
        <v>3499</v>
      </c>
      <c r="D985" s="2159" t="s">
        <v>2711</v>
      </c>
      <c r="E985" s="2159" t="s">
        <v>2688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2857</v>
      </c>
      <c r="C986" s="2159" t="s">
        <v>3499</v>
      </c>
      <c r="D986" s="2159" t="s">
        <v>2711</v>
      </c>
      <c r="E986" s="2159" t="s">
        <v>2688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2857</v>
      </c>
      <c r="C987" s="2159" t="s">
        <v>3499</v>
      </c>
      <c r="D987" s="2159" t="s">
        <v>2711</v>
      </c>
      <c r="E987" s="2159" t="s">
        <v>2688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3127</v>
      </c>
      <c r="C988" s="2194" t="s">
        <v>1108</v>
      </c>
      <c r="D988" s="2159" t="s">
        <v>2711</v>
      </c>
      <c r="E988" s="2159" t="s">
        <v>2688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3073</v>
      </c>
      <c r="C989" s="2159" t="s">
        <v>1108</v>
      </c>
      <c r="D989" s="2159" t="s">
        <v>2711</v>
      </c>
      <c r="E989" s="2159" t="s">
        <v>2688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3073</v>
      </c>
      <c r="C990" s="2159" t="s">
        <v>1108</v>
      </c>
      <c r="D990" s="2159" t="s">
        <v>2711</v>
      </c>
      <c r="E990" s="2159" t="s">
        <v>2688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3128</v>
      </c>
      <c r="C991" s="2159" t="s">
        <v>3509</v>
      </c>
      <c r="D991" s="2162" t="s">
        <v>2793</v>
      </c>
      <c r="E991" s="2159" t="s">
        <v>2977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3128</v>
      </c>
      <c r="C992" s="2159" t="s">
        <v>3509</v>
      </c>
      <c r="D992" s="2162" t="s">
        <v>2793</v>
      </c>
      <c r="E992" s="2159" t="s">
        <v>2977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3128</v>
      </c>
      <c r="C993" s="2159" t="s">
        <v>3509</v>
      </c>
      <c r="D993" s="2162" t="s">
        <v>2793</v>
      </c>
      <c r="E993" s="2159" t="s">
        <v>2977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3128</v>
      </c>
      <c r="C994" s="2159" t="s">
        <v>3509</v>
      </c>
      <c r="D994" s="2162" t="s">
        <v>2793</v>
      </c>
      <c r="E994" s="2159" t="s">
        <v>2977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3128</v>
      </c>
      <c r="C995" s="2159" t="s">
        <v>3509</v>
      </c>
      <c r="D995" s="2162" t="s">
        <v>2793</v>
      </c>
      <c r="E995" s="2159" t="s">
        <v>2977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3128</v>
      </c>
      <c r="C996" s="2159" t="s">
        <v>3509</v>
      </c>
      <c r="D996" s="2162" t="s">
        <v>2793</v>
      </c>
      <c r="E996" s="2159" t="s">
        <v>2977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3128</v>
      </c>
      <c r="C997" s="2194" t="s">
        <v>3509</v>
      </c>
      <c r="D997" s="2162" t="s">
        <v>2793</v>
      </c>
      <c r="E997" s="2159" t="s">
        <v>2977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3482</v>
      </c>
    </row>
    <row r="998" spans="1:12" hidden="1">
      <c r="A998" s="2158">
        <v>46205130</v>
      </c>
      <c r="B998" s="2159" t="s">
        <v>2788</v>
      </c>
      <c r="C998" s="2159" t="s">
        <v>2552</v>
      </c>
      <c r="D998" s="2159" t="s">
        <v>2688</v>
      </c>
      <c r="E998" s="2159" t="s">
        <v>2688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2788</v>
      </c>
      <c r="C999" s="2194" t="s">
        <v>2552</v>
      </c>
      <c r="D999" s="2159" t="s">
        <v>2688</v>
      </c>
      <c r="E999" s="2159" t="s">
        <v>2688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3482</v>
      </c>
    </row>
    <row r="1000" spans="1:12" hidden="1">
      <c r="A1000" s="2158">
        <v>46225126</v>
      </c>
      <c r="B1000" s="2167" t="s">
        <v>2791</v>
      </c>
      <c r="C1000" s="2159" t="s">
        <v>2552</v>
      </c>
      <c r="D1000" s="2159" t="s">
        <v>2688</v>
      </c>
      <c r="E1000" s="2159" t="s">
        <v>2688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2791</v>
      </c>
      <c r="C1001" s="2159" t="s">
        <v>2552</v>
      </c>
      <c r="D1001" s="2159" t="s">
        <v>2688</v>
      </c>
      <c r="E1001" s="2159" t="s">
        <v>2688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2784</v>
      </c>
      <c r="C1002" s="2159" t="s">
        <v>2552</v>
      </c>
      <c r="D1002" s="2159" t="s">
        <v>2688</v>
      </c>
      <c r="E1002" s="2159" t="s">
        <v>2688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2788</v>
      </c>
      <c r="C1003" s="2159" t="s">
        <v>2552</v>
      </c>
      <c r="D1003" s="2159" t="s">
        <v>2688</v>
      </c>
      <c r="E1003" s="2159" t="s">
        <v>2688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2847</v>
      </c>
      <c r="C1004" s="2159" t="s">
        <v>1108</v>
      </c>
      <c r="D1004" s="2159" t="s">
        <v>2711</v>
      </c>
      <c r="E1004" s="2159" t="s">
        <v>2688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3129</v>
      </c>
      <c r="C1005" s="2159" t="s">
        <v>1108</v>
      </c>
      <c r="D1005" s="2159" t="s">
        <v>2711</v>
      </c>
      <c r="E1005" s="2159" t="s">
        <v>2688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2852</v>
      </c>
      <c r="C1006" s="2159" t="s">
        <v>1108</v>
      </c>
      <c r="D1006" s="2159" t="s">
        <v>2711</v>
      </c>
      <c r="E1006" s="2159" t="s">
        <v>2688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3130</v>
      </c>
      <c r="C1007" s="2194" t="s">
        <v>3516</v>
      </c>
      <c r="D1007" s="2159" t="s">
        <v>2711</v>
      </c>
      <c r="E1007" s="2159" t="s">
        <v>2688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3482</v>
      </c>
    </row>
    <row r="1008" spans="1:12" s="2037" customFormat="1" hidden="1">
      <c r="A1008" s="2158">
        <v>46212128</v>
      </c>
      <c r="B1008" s="2159" t="s">
        <v>3131</v>
      </c>
      <c r="C1008" s="2159" t="s">
        <v>3516</v>
      </c>
      <c r="D1008" s="2159" t="s">
        <v>2711</v>
      </c>
      <c r="E1008" s="2159" t="s">
        <v>2688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3132</v>
      </c>
      <c r="C1009" s="2159" t="s">
        <v>3516</v>
      </c>
      <c r="D1009" s="2159" t="s">
        <v>2711</v>
      </c>
      <c r="E1009" s="2159" t="s">
        <v>2688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3133</v>
      </c>
      <c r="C1010" s="2194" t="s">
        <v>3516</v>
      </c>
      <c r="D1010" s="2159" t="s">
        <v>2711</v>
      </c>
      <c r="E1010" s="2159" t="s">
        <v>2688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3482</v>
      </c>
    </row>
    <row r="1011" spans="1:12" s="2037" customFormat="1" hidden="1">
      <c r="A1011" s="2176">
        <v>46220528</v>
      </c>
      <c r="B1011" s="2158" t="s">
        <v>3132</v>
      </c>
      <c r="C1011" s="2159" t="s">
        <v>3516</v>
      </c>
      <c r="D1011" s="2159" t="s">
        <v>2711</v>
      </c>
      <c r="E1011" s="2159" t="s">
        <v>2688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3132</v>
      </c>
      <c r="C1012" s="2159" t="s">
        <v>3516</v>
      </c>
      <c r="D1012" s="2159" t="s">
        <v>2711</v>
      </c>
      <c r="E1012" s="2159" t="s">
        <v>2688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3134</v>
      </c>
      <c r="C1013" s="2194" t="s">
        <v>3516</v>
      </c>
      <c r="D1013" s="2159" t="s">
        <v>2711</v>
      </c>
      <c r="E1013" s="2159" t="s">
        <v>2688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3482</v>
      </c>
    </row>
    <row r="1014" spans="1:12" s="2037" customFormat="1" hidden="1">
      <c r="A1014" s="2158">
        <v>46226128</v>
      </c>
      <c r="B1014" s="2158" t="s">
        <v>3132</v>
      </c>
      <c r="C1014" s="2194" t="s">
        <v>3516</v>
      </c>
      <c r="D1014" s="2159" t="s">
        <v>2711</v>
      </c>
      <c r="E1014" s="2159" t="s">
        <v>2688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3482</v>
      </c>
    </row>
    <row r="1015" spans="1:12" s="2037" customFormat="1" hidden="1">
      <c r="A1015" s="2158">
        <v>46222126</v>
      </c>
      <c r="B1015" s="2167" t="s">
        <v>3135</v>
      </c>
      <c r="C1015" s="2194" t="s">
        <v>3516</v>
      </c>
      <c r="D1015" s="2159" t="s">
        <v>2711</v>
      </c>
      <c r="E1015" s="2159" t="s">
        <v>2688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3482</v>
      </c>
    </row>
    <row r="1016" spans="1:12" s="2037" customFormat="1" hidden="1">
      <c r="A1016" s="2158">
        <v>46222127</v>
      </c>
      <c r="B1016" s="2167" t="s">
        <v>3136</v>
      </c>
      <c r="C1016" s="2194" t="s">
        <v>3516</v>
      </c>
      <c r="D1016" s="2159" t="s">
        <v>2711</v>
      </c>
      <c r="E1016" s="2159" t="s">
        <v>2688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3482</v>
      </c>
    </row>
    <row r="1017" spans="1:12" s="2037" customFormat="1" hidden="1">
      <c r="A1017" s="2158">
        <v>46206528</v>
      </c>
      <c r="B1017" s="2159" t="s">
        <v>3074</v>
      </c>
      <c r="C1017" s="2159" t="s">
        <v>1108</v>
      </c>
      <c r="D1017" s="2159" t="s">
        <v>2711</v>
      </c>
      <c r="E1017" s="2159" t="s">
        <v>2688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3073</v>
      </c>
      <c r="C1018" s="2159" t="s">
        <v>1108</v>
      </c>
      <c r="D1018" s="2159" t="s">
        <v>2711</v>
      </c>
      <c r="E1018" s="2159" t="s">
        <v>2688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3073</v>
      </c>
      <c r="C1019" s="2159" t="s">
        <v>1108</v>
      </c>
      <c r="D1019" s="2159" t="s">
        <v>2711</v>
      </c>
      <c r="E1019" s="2159" t="s">
        <v>2688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3073</v>
      </c>
      <c r="C1020" s="2194" t="s">
        <v>1108</v>
      </c>
      <c r="D1020" s="2159" t="s">
        <v>2711</v>
      </c>
      <c r="E1020" s="2159" t="s">
        <v>2688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3482</v>
      </c>
    </row>
    <row r="1021" spans="1:12" s="2037" customFormat="1" hidden="1">
      <c r="A1021" s="2158">
        <v>46208127</v>
      </c>
      <c r="B1021" s="2158" t="s">
        <v>3073</v>
      </c>
      <c r="C1021" s="2159" t="s">
        <v>1108</v>
      </c>
      <c r="D1021" s="2159" t="s">
        <v>2711</v>
      </c>
      <c r="E1021" s="2159" t="s">
        <v>2688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3073</v>
      </c>
      <c r="C1022" s="2159" t="s">
        <v>1108</v>
      </c>
      <c r="D1022" s="2159" t="s">
        <v>2711</v>
      </c>
      <c r="E1022" s="2159" t="s">
        <v>2688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3073</v>
      </c>
      <c r="C1023" s="2159" t="s">
        <v>1108</v>
      </c>
      <c r="D1023" s="2159" t="s">
        <v>2711</v>
      </c>
      <c r="E1023" s="2159" t="s">
        <v>2688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3073</v>
      </c>
      <c r="C1024" s="2194" t="s">
        <v>1108</v>
      </c>
      <c r="D1024" s="2158" t="s">
        <v>2711</v>
      </c>
      <c r="E1024" s="2158" t="s">
        <v>2688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3482</v>
      </c>
    </row>
    <row r="1025" spans="1:12" s="2037" customFormat="1" hidden="1">
      <c r="A1025" s="2158">
        <v>46208131</v>
      </c>
      <c r="B1025" s="2158" t="s">
        <v>3073</v>
      </c>
      <c r="C1025" s="2194" t="s">
        <v>1108</v>
      </c>
      <c r="D1025" s="2158" t="s">
        <v>2711</v>
      </c>
      <c r="E1025" s="2158" t="s">
        <v>2688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3482</v>
      </c>
    </row>
    <row r="1026" spans="1:12" s="2037" customFormat="1" hidden="1">
      <c r="A1026" s="2167">
        <v>46210128</v>
      </c>
      <c r="B1026" s="2158" t="s">
        <v>3073</v>
      </c>
      <c r="C1026" s="2159" t="s">
        <v>1108</v>
      </c>
      <c r="D1026" s="2158" t="s">
        <v>2711</v>
      </c>
      <c r="E1026" s="2158" t="s">
        <v>2688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3073</v>
      </c>
      <c r="C1027" s="2159" t="s">
        <v>1108</v>
      </c>
      <c r="D1027" s="2158" t="s">
        <v>2711</v>
      </c>
      <c r="E1027" s="2158" t="s">
        <v>2688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3073</v>
      </c>
      <c r="C1028" s="2159" t="s">
        <v>1108</v>
      </c>
      <c r="D1028" s="2158" t="s">
        <v>2711</v>
      </c>
      <c r="E1028" s="2158" t="s">
        <v>2688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3073</v>
      </c>
      <c r="C1029" s="2159" t="s">
        <v>1108</v>
      </c>
      <c r="D1029" s="2158" t="s">
        <v>2711</v>
      </c>
      <c r="E1029" s="2158" t="s">
        <v>2688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3073</v>
      </c>
      <c r="C1030" s="2159" t="s">
        <v>1108</v>
      </c>
      <c r="D1030" s="2158" t="s">
        <v>2711</v>
      </c>
      <c r="E1030" s="2158" t="s">
        <v>2688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3073</v>
      </c>
      <c r="C1031" s="2159" t="s">
        <v>1108</v>
      </c>
      <c r="D1031" s="2158" t="s">
        <v>2711</v>
      </c>
      <c r="E1031" s="2158" t="s">
        <v>2688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3073</v>
      </c>
      <c r="C1032" s="2194" t="s">
        <v>1108</v>
      </c>
      <c r="D1032" s="2158" t="s">
        <v>2711</v>
      </c>
      <c r="E1032" s="2158" t="s">
        <v>2688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3482</v>
      </c>
    </row>
    <row r="1033" spans="1:12" s="2037" customFormat="1" hidden="1">
      <c r="A1033" s="2168">
        <v>46211126</v>
      </c>
      <c r="B1033" s="2158" t="s">
        <v>3073</v>
      </c>
      <c r="C1033" s="2194" t="s">
        <v>1108</v>
      </c>
      <c r="D1033" s="2158" t="s">
        <v>2711</v>
      </c>
      <c r="E1033" s="2158" t="s">
        <v>2688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3482</v>
      </c>
    </row>
    <row r="1034" spans="1:12" s="2037" customFormat="1" hidden="1">
      <c r="A1034" s="2168">
        <v>46219126</v>
      </c>
      <c r="B1034" s="2158" t="s">
        <v>3073</v>
      </c>
      <c r="C1034" s="2159" t="s">
        <v>1108</v>
      </c>
      <c r="D1034" s="2158" t="s">
        <v>2711</v>
      </c>
      <c r="E1034" s="2158" t="s">
        <v>2688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3073</v>
      </c>
      <c r="C1035" s="2194" t="s">
        <v>1108</v>
      </c>
      <c r="D1035" s="2158" t="s">
        <v>2711</v>
      </c>
      <c r="E1035" s="2158" t="s">
        <v>2688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3482</v>
      </c>
    </row>
    <row r="1036" spans="1:12" s="2037" customFormat="1" hidden="1">
      <c r="A1036" s="2158">
        <v>46217124</v>
      </c>
      <c r="B1036" s="2167" t="s">
        <v>3073</v>
      </c>
      <c r="C1036" s="2159" t="s">
        <v>1108</v>
      </c>
      <c r="D1036" s="2158" t="s">
        <v>2711</v>
      </c>
      <c r="E1036" s="2158" t="s">
        <v>2688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3073</v>
      </c>
      <c r="C1037" s="2159" t="s">
        <v>1108</v>
      </c>
      <c r="D1037" s="2158" t="s">
        <v>2711</v>
      </c>
      <c r="E1037" s="2158" t="s">
        <v>2688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3073</v>
      </c>
      <c r="C1038" s="2194" t="s">
        <v>1108</v>
      </c>
      <c r="D1038" s="2158" t="s">
        <v>2711</v>
      </c>
      <c r="E1038" s="2158" t="s">
        <v>2688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3482</v>
      </c>
    </row>
    <row r="1039" spans="1:12" s="2037" customFormat="1" hidden="1">
      <c r="A1039" s="2158">
        <v>46219124</v>
      </c>
      <c r="B1039" s="2167" t="s">
        <v>3073</v>
      </c>
      <c r="C1039" s="2194" t="s">
        <v>1108</v>
      </c>
      <c r="D1039" s="2158" t="s">
        <v>2711</v>
      </c>
      <c r="E1039" s="2158" t="s">
        <v>2688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3482</v>
      </c>
    </row>
    <row r="1040" spans="1:12" s="2037" customFormat="1" hidden="1">
      <c r="A1040" s="2158">
        <v>46219125</v>
      </c>
      <c r="B1040" s="2167" t="s">
        <v>3073</v>
      </c>
      <c r="C1040" s="2159" t="s">
        <v>1108</v>
      </c>
      <c r="D1040" s="2158" t="s">
        <v>2711</v>
      </c>
      <c r="E1040" s="2158" t="s">
        <v>2688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3073</v>
      </c>
      <c r="C1041" s="2194" t="s">
        <v>1108</v>
      </c>
      <c r="D1041" s="2158" t="s">
        <v>2711</v>
      </c>
      <c r="E1041" s="2158" t="s">
        <v>2688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3482</v>
      </c>
    </row>
    <row r="1042" spans="1:12" s="2037" customFormat="1" hidden="1">
      <c r="A1042" s="2186">
        <v>46217127</v>
      </c>
      <c r="B1042" s="2167" t="s">
        <v>3073</v>
      </c>
      <c r="C1042" s="2159" t="s">
        <v>1108</v>
      </c>
      <c r="D1042" s="2158" t="s">
        <v>2711</v>
      </c>
      <c r="E1042" s="2158" t="s">
        <v>2688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3137</v>
      </c>
      <c r="C1043" s="2159" t="s">
        <v>1108</v>
      </c>
      <c r="D1043" s="2158" t="s">
        <v>2711</v>
      </c>
      <c r="E1043" s="2158" t="s">
        <v>2688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3138</v>
      </c>
      <c r="C1044" s="2194" t="s">
        <v>1108</v>
      </c>
      <c r="D1044" s="2158" t="s">
        <v>2711</v>
      </c>
      <c r="E1044" s="2158" t="s">
        <v>2688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3482</v>
      </c>
    </row>
    <row r="1045" spans="1:12" hidden="1">
      <c r="A1045" s="2168">
        <v>46218126</v>
      </c>
      <c r="B1045" s="2158" t="s">
        <v>3138</v>
      </c>
      <c r="C1045" s="2194" t="s">
        <v>1108</v>
      </c>
      <c r="D1045" s="2158" t="s">
        <v>2711</v>
      </c>
      <c r="E1045" s="2158" t="s">
        <v>2688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3482</v>
      </c>
    </row>
    <row r="1046" spans="1:12" hidden="1">
      <c r="A1046" s="2168">
        <v>46218527</v>
      </c>
      <c r="B1046" s="2158" t="s">
        <v>3138</v>
      </c>
      <c r="C1046" s="2194" t="s">
        <v>1108</v>
      </c>
      <c r="D1046" s="2158" t="s">
        <v>2711</v>
      </c>
      <c r="E1046" s="2158" t="s">
        <v>2688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3482</v>
      </c>
    </row>
    <row r="1047" spans="1:12" hidden="1">
      <c r="A1047" s="2158">
        <v>46216125</v>
      </c>
      <c r="B1047" s="2158" t="s">
        <v>3138</v>
      </c>
      <c r="C1047" s="2194" t="s">
        <v>1108</v>
      </c>
      <c r="D1047" s="2158" t="s">
        <v>2711</v>
      </c>
      <c r="E1047" s="2158" t="s">
        <v>2688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3482</v>
      </c>
    </row>
    <row r="1048" spans="1:12" hidden="1">
      <c r="A1048" s="2158">
        <v>46216124</v>
      </c>
      <c r="B1048" s="2158" t="s">
        <v>3138</v>
      </c>
      <c r="C1048" s="2194" t="s">
        <v>1108</v>
      </c>
      <c r="D1048" s="2158" t="s">
        <v>2711</v>
      </c>
      <c r="E1048" s="2158" t="s">
        <v>2688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3482</v>
      </c>
    </row>
    <row r="1049" spans="1:12" hidden="1">
      <c r="A1049" s="2158">
        <v>46217126</v>
      </c>
      <c r="B1049" s="2158" t="s">
        <v>3073</v>
      </c>
      <c r="C1049" s="2159" t="s">
        <v>1108</v>
      </c>
      <c r="D1049" s="2158" t="s">
        <v>2711</v>
      </c>
      <c r="E1049" s="2158" t="s">
        <v>2688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3138</v>
      </c>
      <c r="C1050" s="2159" t="s">
        <v>1108</v>
      </c>
      <c r="D1050" s="2158" t="s">
        <v>2711</v>
      </c>
      <c r="E1050" s="2158" t="s">
        <v>2688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3138</v>
      </c>
      <c r="C1051" s="2194" t="s">
        <v>1108</v>
      </c>
      <c r="D1051" s="2158" t="s">
        <v>2711</v>
      </c>
      <c r="E1051" s="2158" t="s">
        <v>2688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3482</v>
      </c>
    </row>
    <row r="1052" spans="1:12" hidden="1">
      <c r="A1052" s="2158">
        <v>46218125</v>
      </c>
      <c r="B1052" s="2158" t="s">
        <v>3138</v>
      </c>
      <c r="C1052" s="2194" t="s">
        <v>1108</v>
      </c>
      <c r="D1052" s="2158" t="s">
        <v>2711</v>
      </c>
      <c r="E1052" s="2158" t="s">
        <v>2688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3482</v>
      </c>
    </row>
    <row r="1053" spans="1:12" hidden="1">
      <c r="A1053" s="2167">
        <v>46219128</v>
      </c>
      <c r="B1053" s="2158" t="s">
        <v>3073</v>
      </c>
      <c r="C1053" s="2159" t="s">
        <v>1108</v>
      </c>
      <c r="D1053" s="2158" t="s">
        <v>2711</v>
      </c>
      <c r="E1053" s="2158" t="s">
        <v>2688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3137</v>
      </c>
      <c r="C1054" s="2159" t="s">
        <v>1108</v>
      </c>
      <c r="D1054" s="2158" t="s">
        <v>2711</v>
      </c>
      <c r="E1054" s="2158" t="s">
        <v>2688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3137</v>
      </c>
      <c r="C1055" s="2159" t="s">
        <v>1108</v>
      </c>
      <c r="D1055" s="2158" t="s">
        <v>2711</v>
      </c>
      <c r="E1055" s="2158" t="s">
        <v>2688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3139</v>
      </c>
      <c r="C1056" s="2159" t="s">
        <v>3499</v>
      </c>
      <c r="D1056" s="2158" t="s">
        <v>2711</v>
      </c>
      <c r="E1056" s="2158" t="s">
        <v>2688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3073</v>
      </c>
      <c r="C1057" s="2159" t="s">
        <v>1108</v>
      </c>
      <c r="D1057" s="2158" t="s">
        <v>2711</v>
      </c>
      <c r="E1057" s="2158" t="s">
        <v>2688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3140</v>
      </c>
      <c r="C1058" s="2159" t="s">
        <v>1108</v>
      </c>
      <c r="D1058" s="2158" t="s">
        <v>2711</v>
      </c>
      <c r="E1058" s="2158" t="s">
        <v>2688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3141</v>
      </c>
      <c r="C1059" s="2159" t="s">
        <v>1108</v>
      </c>
      <c r="D1059" s="2158" t="s">
        <v>2711</v>
      </c>
      <c r="E1059" s="2158" t="s">
        <v>2688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3140</v>
      </c>
      <c r="C1060" s="2159" t="s">
        <v>1108</v>
      </c>
      <c r="D1060" s="2158" t="s">
        <v>2711</v>
      </c>
      <c r="E1060" s="2158" t="s">
        <v>2688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3140</v>
      </c>
      <c r="C1061" s="2159" t="s">
        <v>1108</v>
      </c>
      <c r="D1061" s="2158" t="s">
        <v>2711</v>
      </c>
      <c r="E1061" s="2158" t="s">
        <v>2688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3142</v>
      </c>
      <c r="C1062" s="2159" t="s">
        <v>1108</v>
      </c>
      <c r="D1062" s="2158" t="s">
        <v>2711</v>
      </c>
      <c r="E1062" s="2158" t="s">
        <v>2688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3143</v>
      </c>
      <c r="C1063" s="2159" t="s">
        <v>1108</v>
      </c>
      <c r="D1063" s="2159" t="s">
        <v>2711</v>
      </c>
      <c r="E1063" s="2159" t="s">
        <v>2688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2852</v>
      </c>
      <c r="C1064" s="2159" t="s">
        <v>1108</v>
      </c>
      <c r="D1064" s="2159" t="s">
        <v>2711</v>
      </c>
      <c r="E1064" s="2159" t="s">
        <v>2688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3144</v>
      </c>
      <c r="C1065" s="2159" t="s">
        <v>1249</v>
      </c>
      <c r="D1065" s="2159" t="s">
        <v>2576</v>
      </c>
      <c r="E1065" s="2159" t="s">
        <v>2565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3145</v>
      </c>
      <c r="C1066" s="2159" t="s">
        <v>3517</v>
      </c>
      <c r="D1066" s="2159" t="s">
        <v>2565</v>
      </c>
      <c r="E1066" s="2159" t="s">
        <v>2565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3146</v>
      </c>
      <c r="C1067" s="2159" t="s">
        <v>3517</v>
      </c>
      <c r="D1067" s="2159" t="s">
        <v>2565</v>
      </c>
      <c r="E1067" s="2159" t="s">
        <v>2565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3147</v>
      </c>
      <c r="C1068" s="2159" t="s">
        <v>3517</v>
      </c>
      <c r="D1068" s="2159" t="s">
        <v>2565</v>
      </c>
      <c r="E1068" s="2159" t="s">
        <v>2565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3148</v>
      </c>
      <c r="C1069" s="2159" t="s">
        <v>3485</v>
      </c>
      <c r="D1069" s="2159" t="s">
        <v>2641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3148</v>
      </c>
      <c r="C1070" s="2159" t="s">
        <v>3485</v>
      </c>
      <c r="D1070" s="2159" t="s">
        <v>2641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3148</v>
      </c>
      <c r="C1071" s="2159" t="s">
        <v>3485</v>
      </c>
      <c r="D1071" s="2159" t="s">
        <v>2641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3149</v>
      </c>
      <c r="C1072" s="2159" t="s">
        <v>1321</v>
      </c>
      <c r="D1072" s="2159" t="s">
        <v>2564</v>
      </c>
      <c r="E1072" s="2159" t="s">
        <v>2565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3149</v>
      </c>
      <c r="C1073" s="2159" t="s">
        <v>1321</v>
      </c>
      <c r="D1073" s="2159" t="s">
        <v>2564</v>
      </c>
      <c r="E1073" s="2159" t="s">
        <v>2565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3149</v>
      </c>
      <c r="C1074" s="2159" t="s">
        <v>1321</v>
      </c>
      <c r="D1074" s="2159" t="s">
        <v>2564</v>
      </c>
      <c r="E1074" s="2159" t="s">
        <v>2565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2586</v>
      </c>
      <c r="C1075" s="2159" t="s">
        <v>3483</v>
      </c>
      <c r="D1075" s="2159" t="s">
        <v>2584</v>
      </c>
      <c r="E1075" s="2159" t="s">
        <v>2585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2588</v>
      </c>
      <c r="C1076" s="2159" t="s">
        <v>3483</v>
      </c>
      <c r="D1076" s="2159" t="s">
        <v>2584</v>
      </c>
      <c r="E1076" s="2159" t="s">
        <v>2585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3150</v>
      </c>
      <c r="B1077" s="2159" t="s">
        <v>2638</v>
      </c>
      <c r="C1077" s="2159" t="s">
        <v>1321</v>
      </c>
      <c r="D1077" s="2159" t="s">
        <v>2564</v>
      </c>
      <c r="E1077" s="2159" t="s">
        <v>2565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3225</v>
      </c>
      <c r="C1078" s="2159" t="s">
        <v>2220</v>
      </c>
      <c r="D1078" s="2159" t="s">
        <v>2711</v>
      </c>
      <c r="E1078" s="2159" t="s">
        <v>2688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3225</v>
      </c>
      <c r="C1079" s="2159" t="s">
        <v>2220</v>
      </c>
      <c r="D1079" s="2159" t="s">
        <v>2711</v>
      </c>
      <c r="E1079" s="2159" t="s">
        <v>2688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3225</v>
      </c>
      <c r="C1080" s="2159" t="s">
        <v>2220</v>
      </c>
      <c r="D1080" s="2159" t="s">
        <v>2711</v>
      </c>
      <c r="E1080" s="2159" t="s">
        <v>2688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3225</v>
      </c>
      <c r="C1081" s="2159" t="s">
        <v>2220</v>
      </c>
      <c r="D1081" s="2159" t="s">
        <v>2711</v>
      </c>
      <c r="E1081" s="2159" t="s">
        <v>2688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3225</v>
      </c>
      <c r="C1082" s="2159" t="s">
        <v>2220</v>
      </c>
      <c r="D1082" s="2159" t="s">
        <v>2711</v>
      </c>
      <c r="E1082" s="2159" t="s">
        <v>2688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3225</v>
      </c>
      <c r="C1083" s="2159" t="s">
        <v>2220</v>
      </c>
      <c r="D1083" s="2159" t="s">
        <v>2711</v>
      </c>
      <c r="E1083" s="2159" t="s">
        <v>2688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3225</v>
      </c>
      <c r="C1084" s="2159" t="s">
        <v>2220</v>
      </c>
      <c r="D1084" s="2159" t="s">
        <v>2711</v>
      </c>
      <c r="E1084" s="2159" t="s">
        <v>2688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3518</v>
      </c>
      <c r="C1085" s="2159" t="s">
        <v>2254</v>
      </c>
      <c r="D1085" s="2162" t="s">
        <v>3105</v>
      </c>
      <c r="E1085" s="2162" t="s">
        <v>3051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3518</v>
      </c>
      <c r="C1086" s="2159" t="s">
        <v>2254</v>
      </c>
      <c r="D1086" s="2162" t="s">
        <v>3105</v>
      </c>
      <c r="E1086" s="2162" t="s">
        <v>3051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3518</v>
      </c>
      <c r="C1087" s="2159" t="s">
        <v>2254</v>
      </c>
      <c r="D1087" s="2162" t="s">
        <v>3105</v>
      </c>
      <c r="E1087" s="2162" t="s">
        <v>3051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3518</v>
      </c>
      <c r="C1088" s="2159" t="s">
        <v>2254</v>
      </c>
      <c r="D1088" s="2162" t="s">
        <v>3105</v>
      </c>
      <c r="E1088" s="2162" t="s">
        <v>3051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3518</v>
      </c>
      <c r="C1089" s="2159" t="s">
        <v>2254</v>
      </c>
      <c r="D1089" s="2162" t="s">
        <v>3105</v>
      </c>
      <c r="E1089" s="2162" t="s">
        <v>3051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3518</v>
      </c>
      <c r="C1090" s="2159" t="s">
        <v>2254</v>
      </c>
      <c r="D1090" s="2162" t="s">
        <v>3105</v>
      </c>
      <c r="E1090" s="2162" t="s">
        <v>3051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3518</v>
      </c>
      <c r="C1091" s="2159" t="s">
        <v>2254</v>
      </c>
      <c r="D1091" s="2162" t="s">
        <v>3105</v>
      </c>
      <c r="E1091" s="2162" t="s">
        <v>3051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3108</v>
      </c>
      <c r="C1092" s="2159" t="s">
        <v>2254</v>
      </c>
      <c r="D1092" s="2159" t="s">
        <v>3105</v>
      </c>
      <c r="E1092" s="2159" t="s">
        <v>3051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3108</v>
      </c>
      <c r="C1093" s="2159" t="s">
        <v>2254</v>
      </c>
      <c r="D1093" s="2159" t="s">
        <v>3105</v>
      </c>
      <c r="E1093" s="2159" t="s">
        <v>3051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3114</v>
      </c>
      <c r="C1094" s="2159" t="s">
        <v>2228</v>
      </c>
      <c r="D1094" s="2159" t="s">
        <v>3105</v>
      </c>
      <c r="E1094" s="2159" t="s">
        <v>3051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3305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3359</v>
      </c>
      <c r="L2" s="2087" t="s">
        <v>3360</v>
      </c>
      <c r="M2" s="2087" t="s">
        <v>3154</v>
      </c>
      <c r="N2" s="2087" t="s">
        <v>3155</v>
      </c>
    </row>
    <row r="3" spans="1:16" s="2148" customFormat="1" ht="15.75" thickBot="1">
      <c r="A3" s="2088" t="s">
        <v>2216</v>
      </c>
      <c r="B3" s="2089" t="s">
        <v>3367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3305</v>
      </c>
      <c r="H3" s="2089" t="s">
        <v>3368</v>
      </c>
      <c r="I3" s="2089" t="s">
        <v>1168</v>
      </c>
      <c r="J3" s="2093">
        <v>37932</v>
      </c>
      <c r="K3" s="2091" t="s">
        <v>3429</v>
      </c>
      <c r="L3" s="2090" t="s">
        <v>1103</v>
      </c>
      <c r="M3" s="1295" t="s">
        <v>3428</v>
      </c>
    </row>
    <row r="4" spans="1:16" s="2148" customFormat="1" ht="16.5" thickBot="1">
      <c r="A4" s="2115" t="s">
        <v>1154</v>
      </c>
      <c r="B4" s="2122" t="s">
        <v>3278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3305</v>
      </c>
      <c r="H4" s="2122" t="s">
        <v>1159</v>
      </c>
      <c r="I4" s="2122" t="s">
        <v>1099</v>
      </c>
      <c r="J4" s="2123">
        <v>17402</v>
      </c>
      <c r="K4" s="2117" t="s">
        <v>3427</v>
      </c>
      <c r="L4" s="2096" t="s">
        <v>3363</v>
      </c>
      <c r="M4" s="2119">
        <v>44642</v>
      </c>
      <c r="N4" s="2119">
        <v>44645</v>
      </c>
      <c r="O4" s="2148" t="s">
        <v>3470</v>
      </c>
      <c r="P4" s="2148" t="s">
        <v>3305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3269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3359</v>
      </c>
      <c r="L7" s="2087" t="s">
        <v>3360</v>
      </c>
      <c r="M7" s="2087" t="s">
        <v>3154</v>
      </c>
      <c r="N7" s="2087" t="s">
        <v>3155</v>
      </c>
    </row>
    <row r="8" spans="1:16" ht="16.5" thickBot="1">
      <c r="A8" s="2115" t="s">
        <v>1091</v>
      </c>
      <c r="B8" s="2096" t="s">
        <v>3192</v>
      </c>
      <c r="C8" s="2096" t="s">
        <v>2499</v>
      </c>
      <c r="D8" s="2096" t="s">
        <v>2220</v>
      </c>
      <c r="E8" s="2096">
        <v>400</v>
      </c>
      <c r="F8" s="2096">
        <v>768</v>
      </c>
      <c r="G8" s="2096" t="s">
        <v>3269</v>
      </c>
      <c r="H8" s="2096" t="s">
        <v>2506</v>
      </c>
      <c r="I8" s="2096" t="s">
        <v>1095</v>
      </c>
      <c r="J8" s="2116">
        <v>95928</v>
      </c>
      <c r="K8" s="2124" t="s">
        <v>3362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3193</v>
      </c>
      <c r="C9" s="2096" t="s">
        <v>2499</v>
      </c>
      <c r="D9" s="2096" t="s">
        <v>2220</v>
      </c>
      <c r="E9" s="2096">
        <v>400</v>
      </c>
      <c r="F9" s="2120">
        <v>1536</v>
      </c>
      <c r="G9" s="2096" t="s">
        <v>3269</v>
      </c>
      <c r="H9" s="2096" t="s">
        <v>1187</v>
      </c>
      <c r="I9" s="2096" t="s">
        <v>1095</v>
      </c>
      <c r="J9" s="2116">
        <v>95928</v>
      </c>
      <c r="K9" s="2117" t="s">
        <v>3362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3364</v>
      </c>
      <c r="C10" s="2096" t="s">
        <v>2499</v>
      </c>
      <c r="D10" s="2096" t="s">
        <v>2220</v>
      </c>
      <c r="E10" s="2096">
        <v>400</v>
      </c>
      <c r="F10" s="2120">
        <v>768</v>
      </c>
      <c r="G10" s="2096" t="s">
        <v>3269</v>
      </c>
      <c r="H10" s="2096" t="s">
        <v>1187</v>
      </c>
      <c r="I10" s="2096" t="s">
        <v>1095</v>
      </c>
      <c r="J10" s="2116">
        <v>95928</v>
      </c>
      <c r="K10" s="2117" t="s">
        <v>3362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3364</v>
      </c>
      <c r="C11" s="2096" t="s">
        <v>2499</v>
      </c>
      <c r="D11" s="2096" t="s">
        <v>2220</v>
      </c>
      <c r="E11" s="2096">
        <v>400</v>
      </c>
      <c r="F11" s="2120">
        <v>768</v>
      </c>
      <c r="G11" s="2096" t="s">
        <v>3269</v>
      </c>
      <c r="H11" s="2096" t="s">
        <v>1187</v>
      </c>
      <c r="I11" s="2096" t="s">
        <v>1095</v>
      </c>
      <c r="J11" s="2116">
        <v>95928</v>
      </c>
      <c r="K11" s="2117" t="s">
        <v>3362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3194</v>
      </c>
      <c r="C12" s="2096" t="s">
        <v>2499</v>
      </c>
      <c r="D12" s="2096" t="s">
        <v>2220</v>
      </c>
      <c r="E12" s="2096">
        <v>400</v>
      </c>
      <c r="F12" s="2120">
        <v>1536</v>
      </c>
      <c r="G12" s="2096" t="s">
        <v>3269</v>
      </c>
      <c r="H12" s="2096" t="s">
        <v>2507</v>
      </c>
      <c r="I12" s="2096" t="s">
        <v>1095</v>
      </c>
      <c r="J12" s="2116">
        <v>78599</v>
      </c>
      <c r="K12" s="2117" t="s">
        <v>3362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3365</v>
      </c>
      <c r="C13" s="2096" t="s">
        <v>2499</v>
      </c>
      <c r="D13" s="2096" t="s">
        <v>2220</v>
      </c>
      <c r="E13" s="2096">
        <v>400</v>
      </c>
      <c r="F13" s="2120">
        <v>1536</v>
      </c>
      <c r="G13" s="2096" t="s">
        <v>3269</v>
      </c>
      <c r="H13" s="2096" t="s">
        <v>2507</v>
      </c>
      <c r="I13" s="2096" t="s">
        <v>1095</v>
      </c>
      <c r="J13" s="2116">
        <v>78599</v>
      </c>
      <c r="K13" s="2117" t="s">
        <v>3362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3201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3269</v>
      </c>
      <c r="H14" s="2096" t="s">
        <v>1195</v>
      </c>
      <c r="I14" s="2096" t="s">
        <v>1149</v>
      </c>
      <c r="J14" s="2116" t="s">
        <v>1197</v>
      </c>
      <c r="K14" s="2117" t="s">
        <v>3362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3201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3269</v>
      </c>
      <c r="H15" s="2096" t="s">
        <v>1195</v>
      </c>
      <c r="I15" s="2096" t="s">
        <v>1149</v>
      </c>
      <c r="J15" s="2116" t="s">
        <v>1197</v>
      </c>
      <c r="K15" s="2117" t="s">
        <v>3362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3201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3269</v>
      </c>
      <c r="H16" s="2096" t="s">
        <v>1195</v>
      </c>
      <c r="I16" s="2096" t="s">
        <v>1149</v>
      </c>
      <c r="J16" s="2116" t="s">
        <v>1197</v>
      </c>
      <c r="K16" s="2117" t="s">
        <v>3427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3201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3269</v>
      </c>
      <c r="H17" s="2089" t="s">
        <v>1195</v>
      </c>
      <c r="I17" s="2089" t="s">
        <v>1149</v>
      </c>
      <c r="J17" s="2093" t="s">
        <v>1197</v>
      </c>
      <c r="K17" s="2091" t="s">
        <v>3427</v>
      </c>
      <c r="L17" s="2092" t="s">
        <v>1094</v>
      </c>
      <c r="M17" s="1295" t="s">
        <v>3471</v>
      </c>
    </row>
    <row r="18" spans="1:15" ht="16.5" thickBot="1">
      <c r="A18" s="2115" t="s">
        <v>2534</v>
      </c>
      <c r="B18" s="2096" t="s">
        <v>3366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3269</v>
      </c>
      <c r="H18" s="2096" t="s">
        <v>1171</v>
      </c>
      <c r="I18" s="2096" t="s">
        <v>1170</v>
      </c>
      <c r="J18" s="2116" t="s">
        <v>1172</v>
      </c>
      <c r="K18" s="2117" t="s">
        <v>3362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3283</v>
      </c>
      <c r="C19" s="2096" t="s">
        <v>2268</v>
      </c>
      <c r="D19" s="2096" t="s">
        <v>2220</v>
      </c>
      <c r="E19" s="2096">
        <v>400</v>
      </c>
      <c r="F19" s="2120">
        <v>832</v>
      </c>
      <c r="G19" s="2096" t="s">
        <v>3269</v>
      </c>
      <c r="H19" s="2096" t="s">
        <v>3207</v>
      </c>
      <c r="I19" s="2096" t="s">
        <v>1095</v>
      </c>
      <c r="J19" s="2116">
        <v>78744</v>
      </c>
      <c r="K19" s="2117" t="s">
        <v>3430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2534</v>
      </c>
      <c r="B20" s="2096" t="s">
        <v>3372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3269</v>
      </c>
      <c r="H20" s="2096" t="s">
        <v>3357</v>
      </c>
      <c r="I20" s="2096" t="s">
        <v>1133</v>
      </c>
      <c r="J20" s="2116" t="s">
        <v>3358</v>
      </c>
      <c r="K20" s="2117" t="s">
        <v>3431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2534</v>
      </c>
      <c r="B21" s="2125" t="s">
        <v>3351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3269</v>
      </c>
      <c r="H21" s="2125" t="s">
        <v>2288</v>
      </c>
      <c r="I21" s="2125" t="s">
        <v>1170</v>
      </c>
      <c r="J21" s="2129">
        <v>6410</v>
      </c>
      <c r="K21" s="2117" t="s">
        <v>3373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2534</v>
      </c>
      <c r="B22" s="2125" t="s">
        <v>3352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3269</v>
      </c>
      <c r="H22" s="2125" t="s">
        <v>3227</v>
      </c>
      <c r="I22" s="2125" t="s">
        <v>1175</v>
      </c>
      <c r="J22" s="2129">
        <v>21076</v>
      </c>
      <c r="K22" s="2117" t="s">
        <v>3373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2534</v>
      </c>
      <c r="B23" s="2125" t="s">
        <v>3353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3269</v>
      </c>
      <c r="H23" s="2125" t="s">
        <v>1194</v>
      </c>
      <c r="I23" s="2125" t="s">
        <v>1113</v>
      </c>
      <c r="J23" s="2129">
        <v>7719</v>
      </c>
      <c r="K23" s="2117" t="s">
        <v>3373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2534</v>
      </c>
      <c r="B24" s="2125" t="s">
        <v>3354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3269</v>
      </c>
      <c r="H24" s="2125" t="s">
        <v>3228</v>
      </c>
      <c r="I24" s="2125" t="s">
        <v>1158</v>
      </c>
      <c r="J24" s="2129">
        <v>19605</v>
      </c>
      <c r="K24" s="2117" t="s">
        <v>3373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3268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3359</v>
      </c>
      <c r="L27" s="2087" t="s">
        <v>3360</v>
      </c>
      <c r="M27" s="2087" t="s">
        <v>3154</v>
      </c>
      <c r="N27" s="2087" t="s">
        <v>3155</v>
      </c>
    </row>
    <row r="28" spans="1:15" s="2148" customFormat="1" ht="16.5" thickBot="1">
      <c r="A28" s="2146" t="s">
        <v>1091</v>
      </c>
      <c r="B28" s="2143" t="s">
        <v>3361</v>
      </c>
      <c r="C28" s="2143" t="s">
        <v>3253</v>
      </c>
      <c r="D28" s="2143" t="s">
        <v>1108</v>
      </c>
      <c r="E28" s="2143">
        <v>340</v>
      </c>
      <c r="F28" s="2143">
        <v>832</v>
      </c>
      <c r="G28" s="2142" t="s">
        <v>3268</v>
      </c>
      <c r="H28" s="2143" t="s">
        <v>3270</v>
      </c>
      <c r="I28" s="2143" t="s">
        <v>1099</v>
      </c>
      <c r="J28" s="2145">
        <v>91311</v>
      </c>
      <c r="K28" s="2144" t="s">
        <v>3362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3255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3268</v>
      </c>
      <c r="H29" s="2143" t="s">
        <v>3273</v>
      </c>
      <c r="I29" s="2143" t="s">
        <v>1106</v>
      </c>
      <c r="J29" s="2145">
        <v>98229</v>
      </c>
      <c r="K29" s="2150" t="s">
        <v>3362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3252</v>
      </c>
      <c r="C30" s="2143" t="s">
        <v>3253</v>
      </c>
      <c r="D30" s="2143" t="s">
        <v>1108</v>
      </c>
      <c r="E30" s="2143">
        <v>340</v>
      </c>
      <c r="F30" s="2143">
        <v>1664</v>
      </c>
      <c r="G30" s="2142" t="s">
        <v>3268</v>
      </c>
      <c r="H30" s="2143" t="s">
        <v>2212</v>
      </c>
      <c r="I30" s="2143" t="s">
        <v>1099</v>
      </c>
      <c r="J30" s="2145">
        <v>95215</v>
      </c>
      <c r="K30" s="2150" t="s">
        <v>3362</v>
      </c>
      <c r="L30" s="2142" t="s">
        <v>1103</v>
      </c>
      <c r="M30" s="2149">
        <v>44621</v>
      </c>
      <c r="N30" s="2149">
        <v>44624</v>
      </c>
      <c r="O30" s="2148" t="s">
        <v>3374</v>
      </c>
    </row>
    <row r="31" spans="1:15" s="2148" customFormat="1" ht="16.5" thickBot="1">
      <c r="A31" s="2146" t="s">
        <v>2216</v>
      </c>
      <c r="B31" s="2143" t="s">
        <v>3367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3268</v>
      </c>
      <c r="H31" s="2143" t="s">
        <v>3368</v>
      </c>
      <c r="I31" s="2143" t="s">
        <v>1168</v>
      </c>
      <c r="J31" s="2145">
        <v>37932</v>
      </c>
      <c r="K31" s="2150" t="s">
        <v>3362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3189</v>
      </c>
      <c r="C32" s="2143" t="s">
        <v>2262</v>
      </c>
      <c r="D32" s="2143" t="s">
        <v>1108</v>
      </c>
      <c r="E32" s="2143">
        <v>340</v>
      </c>
      <c r="F32" s="2143">
        <v>832</v>
      </c>
      <c r="G32" s="2142" t="s">
        <v>3268</v>
      </c>
      <c r="H32" s="2143" t="s">
        <v>2266</v>
      </c>
      <c r="I32" s="2143" t="s">
        <v>1099</v>
      </c>
      <c r="J32" s="2145">
        <v>93703</v>
      </c>
      <c r="K32" s="2150" t="s">
        <v>3362</v>
      </c>
      <c r="L32" s="2142" t="s">
        <v>3369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3189</v>
      </c>
      <c r="C33" s="2143" t="s">
        <v>2262</v>
      </c>
      <c r="D33" s="2143" t="s">
        <v>1108</v>
      </c>
      <c r="E33" s="2143">
        <v>340</v>
      </c>
      <c r="F33" s="2143">
        <v>832</v>
      </c>
      <c r="G33" s="2142" t="s">
        <v>3268</v>
      </c>
      <c r="H33" s="2143" t="s">
        <v>2266</v>
      </c>
      <c r="I33" s="2143" t="s">
        <v>1099</v>
      </c>
      <c r="J33" s="2145">
        <v>93703</v>
      </c>
      <c r="K33" s="2150" t="s">
        <v>3362</v>
      </c>
      <c r="L33" s="2142" t="s">
        <v>3369</v>
      </c>
      <c r="M33" s="2149">
        <v>44621</v>
      </c>
      <c r="N33" s="2149">
        <v>44624</v>
      </c>
      <c r="O33" s="2148" t="s">
        <v>3375</v>
      </c>
    </row>
    <row r="34" spans="1:15" s="2148" customFormat="1" ht="16.5" thickBot="1">
      <c r="A34" s="2146" t="s">
        <v>1154</v>
      </c>
      <c r="B34" s="2143" t="s">
        <v>3280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3268</v>
      </c>
      <c r="H34" s="2143" t="s">
        <v>2310</v>
      </c>
      <c r="I34" s="2143" t="s">
        <v>1175</v>
      </c>
      <c r="J34" s="2145">
        <v>21075</v>
      </c>
      <c r="K34" s="2150" t="s">
        <v>3429</v>
      </c>
      <c r="L34" s="2142" t="s">
        <v>3363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3367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3268</v>
      </c>
      <c r="H35" s="2089" t="s">
        <v>3368</v>
      </c>
      <c r="I35" s="2089" t="s">
        <v>1168</v>
      </c>
      <c r="J35" s="2093">
        <v>37932</v>
      </c>
      <c r="K35" s="2091" t="s">
        <v>3429</v>
      </c>
      <c r="L35" s="2090" t="s">
        <v>1103</v>
      </c>
      <c r="M35" s="1295" t="s">
        <v>3428</v>
      </c>
    </row>
    <row r="36" spans="1:15" s="2148" customFormat="1" ht="15.75" thickBot="1">
      <c r="A36" s="2088" t="s">
        <v>1154</v>
      </c>
      <c r="B36" s="2089" t="s">
        <v>3280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3268</v>
      </c>
      <c r="H36" s="2089" t="s">
        <v>2310</v>
      </c>
      <c r="I36" s="2089" t="s">
        <v>1175</v>
      </c>
      <c r="J36" s="2093">
        <v>21075</v>
      </c>
      <c r="K36" s="2091" t="s">
        <v>3429</v>
      </c>
      <c r="L36" s="2092" t="s">
        <v>3363</v>
      </c>
      <c r="M36" s="1295" t="s">
        <v>3472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3306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3359</v>
      </c>
      <c r="L39" s="2087" t="s">
        <v>3360</v>
      </c>
      <c r="M39" s="2087" t="s">
        <v>3154</v>
      </c>
      <c r="N39" s="2087" t="s">
        <v>3155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2552</v>
      </c>
      <c r="E40" s="2096">
        <v>350</v>
      </c>
      <c r="F40" s="2120">
        <v>2496</v>
      </c>
      <c r="G40" s="2096" t="s">
        <v>3306</v>
      </c>
      <c r="H40" s="2096" t="s">
        <v>1159</v>
      </c>
      <c r="I40" s="2096" t="s">
        <v>1099</v>
      </c>
      <c r="J40" s="2116">
        <v>91730</v>
      </c>
      <c r="K40" s="2117" t="s">
        <v>3427</v>
      </c>
      <c r="L40" s="2096" t="s">
        <v>3363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3304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3359</v>
      </c>
      <c r="L43" s="2087" t="s">
        <v>3360</v>
      </c>
      <c r="M43" s="2087" t="s">
        <v>3154</v>
      </c>
      <c r="N43" s="2087" t="s">
        <v>3155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2552</v>
      </c>
      <c r="E44" s="2096">
        <v>350</v>
      </c>
      <c r="F44" s="2120">
        <v>3264</v>
      </c>
      <c r="G44" s="2096" t="s">
        <v>3304</v>
      </c>
      <c r="H44" s="2096" t="s">
        <v>1159</v>
      </c>
      <c r="I44" s="2096" t="s">
        <v>1099</v>
      </c>
      <c r="J44" s="2116">
        <v>91730</v>
      </c>
      <c r="K44" s="2117" t="s">
        <v>3427</v>
      </c>
      <c r="L44" s="2096" t="s">
        <v>3363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3280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3268</v>
      </c>
      <c r="H45" s="2089" t="s">
        <v>2310</v>
      </c>
      <c r="I45" s="2089" t="s">
        <v>1175</v>
      </c>
      <c r="J45" s="2093">
        <v>21075</v>
      </c>
      <c r="K45" s="2091" t="s">
        <v>3429</v>
      </c>
      <c r="L45" s="2092" t="s">
        <v>3363</v>
      </c>
      <c r="M45" s="1295" t="s">
        <v>3472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2552</v>
      </c>
      <c r="E46" s="2089">
        <v>350</v>
      </c>
      <c r="F46" s="2094">
        <f>4160-3264</f>
        <v>896</v>
      </c>
      <c r="G46" s="2089" t="s">
        <v>3304</v>
      </c>
      <c r="H46" s="2089" t="s">
        <v>1159</v>
      </c>
      <c r="I46" s="2089" t="s">
        <v>1099</v>
      </c>
      <c r="J46" s="2093">
        <v>91730</v>
      </c>
      <c r="K46" s="2091" t="s">
        <v>3427</v>
      </c>
      <c r="L46" s="2092" t="s">
        <v>3363</v>
      </c>
      <c r="M46" s="1295" t="s">
        <v>3428</v>
      </c>
    </row>
    <row r="47" spans="1:15" s="2148" customFormat="1" ht="16.5" thickBot="1">
      <c r="A47" s="2115" t="s">
        <v>1154</v>
      </c>
      <c r="B47" s="2096" t="s">
        <v>3370</v>
      </c>
      <c r="C47" s="2096" t="s">
        <v>407</v>
      </c>
      <c r="D47" s="2096" t="s">
        <v>2552</v>
      </c>
      <c r="E47" s="2096">
        <v>350</v>
      </c>
      <c r="F47" s="2120">
        <v>832</v>
      </c>
      <c r="G47" s="2096" t="s">
        <v>3304</v>
      </c>
      <c r="H47" s="2096" t="s">
        <v>1159</v>
      </c>
      <c r="I47" s="2096" t="s">
        <v>1099</v>
      </c>
      <c r="J47" s="2116">
        <v>91730</v>
      </c>
      <c r="K47" s="2117" t="s">
        <v>3429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3456</v>
      </c>
      <c r="C2" s="2029" t="s">
        <v>2499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3451</v>
      </c>
      <c r="C3" s="2029" t="s">
        <v>2499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3455</v>
      </c>
      <c r="C4" s="2029" t="s">
        <v>2499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3453</v>
      </c>
      <c r="C5" s="2029" t="s">
        <v>2499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3191</v>
      </c>
      <c r="C6" s="2029" t="s">
        <v>2499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2309</v>
      </c>
      <c r="B7" s="1949" t="s">
        <v>3320</v>
      </c>
      <c r="C7" s="2029" t="s">
        <v>2269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3244</v>
      </c>
      <c r="C8" s="2029" t="s">
        <v>3243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3249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3206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3411</v>
      </c>
      <c r="C11" s="2029" t="s">
        <v>3285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3260</v>
      </c>
      <c r="C12" s="2029" t="s">
        <v>2501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3393</v>
      </c>
      <c r="C13" s="2029" t="s">
        <v>3394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3258</v>
      </c>
      <c r="C14" s="2029" t="s">
        <v>3259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3409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2309</v>
      </c>
      <c r="B16" s="1949" t="s">
        <v>3218</v>
      </c>
      <c r="C16" s="2029" t="s">
        <v>2273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2309</v>
      </c>
      <c r="B17" s="1949" t="s">
        <v>3423</v>
      </c>
      <c r="C17" s="2029" t="s">
        <v>3216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2309</v>
      </c>
      <c r="B18" s="2029" t="s">
        <v>3322</v>
      </c>
      <c r="C18" s="2029" t="s">
        <v>2520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3331</v>
      </c>
      <c r="C19" s="2029" t="s">
        <v>2303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3465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2534</v>
      </c>
      <c r="B24" s="2029">
        <v>179899</v>
      </c>
      <c r="C24" s="2029" t="s">
        <v>2524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2534</v>
      </c>
      <c r="B25" s="1951" t="s">
        <v>3441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3391</v>
      </c>
      <c r="C26" s="2029" t="s">
        <v>3392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3256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3261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3300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3382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2534</v>
      </c>
      <c r="B31" s="1951" t="s">
        <v>3442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2309</v>
      </c>
      <c r="B32" s="1949" t="s">
        <v>3218</v>
      </c>
      <c r="C32" s="2029" t="s">
        <v>2273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3332</v>
      </c>
      <c r="C33" s="2029" t="s">
        <v>2303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2309</v>
      </c>
      <c r="B34" s="1949" t="s">
        <v>3319</v>
      </c>
      <c r="C34" s="2029" t="s">
        <v>2268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3520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3279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3479</v>
      </c>
      <c r="O38" s="2030">
        <v>44620</v>
      </c>
    </row>
    <row r="39" spans="1:15">
      <c r="A39" s="1550" t="s">
        <v>1154</v>
      </c>
      <c r="B39" s="1949" t="s">
        <v>3380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3479</v>
      </c>
      <c r="O39" s="2030">
        <v>44628</v>
      </c>
    </row>
    <row r="40" spans="1:15" s="2198" customFormat="1">
      <c r="A40" s="1550" t="s">
        <v>2534</v>
      </c>
      <c r="B40" s="1951" t="s">
        <v>3443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3479</v>
      </c>
      <c r="O40" s="2100">
        <v>44638</v>
      </c>
    </row>
    <row r="41" spans="1:15">
      <c r="A41" s="1872" t="s">
        <v>1154</v>
      </c>
      <c r="B41" s="2029" t="s">
        <v>3410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3479</v>
      </c>
      <c r="O41" s="2030">
        <v>44628</v>
      </c>
    </row>
    <row r="42" spans="1:15">
      <c r="A42" s="1550" t="s">
        <v>1091</v>
      </c>
      <c r="B42" s="2029" t="s">
        <v>3257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3479</v>
      </c>
      <c r="O42" s="2030">
        <v>44628</v>
      </c>
    </row>
    <row r="43" spans="1:15">
      <c r="A43" s="1550" t="s">
        <v>2309</v>
      </c>
      <c r="B43" s="1949" t="s">
        <v>3446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3479</v>
      </c>
      <c r="O43" s="2100">
        <v>44641</v>
      </c>
    </row>
    <row r="44" spans="1:15">
      <c r="A44" s="1550" t="s">
        <v>2309</v>
      </c>
      <c r="B44" s="2135" t="s">
        <v>3213</v>
      </c>
      <c r="C44" s="2025" t="s">
        <v>3214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3479</v>
      </c>
      <c r="O44" s="2030">
        <v>44628</v>
      </c>
    </row>
    <row r="45" spans="1:15">
      <c r="A45" s="1550" t="s">
        <v>2534</v>
      </c>
      <c r="B45" s="1951" t="s">
        <v>3444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3479</v>
      </c>
      <c r="O45" s="2100">
        <v>44638</v>
      </c>
    </row>
    <row r="46" spans="1:15">
      <c r="A46" s="1550" t="s">
        <v>1091</v>
      </c>
      <c r="B46" s="2029" t="s">
        <v>3263</v>
      </c>
      <c r="C46" s="2029" t="s">
        <v>2499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3479</v>
      </c>
      <c r="O46" s="2100">
        <v>44641</v>
      </c>
    </row>
    <row r="52" spans="1:6">
      <c r="A52" s="1411" t="s">
        <v>3527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2534</v>
      </c>
      <c r="B54" s="2204" t="s">
        <v>3445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2534</v>
      </c>
      <c r="B55" s="2200" t="s">
        <v>3523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2309</v>
      </c>
      <c r="B56" s="2203" t="s">
        <v>3526</v>
      </c>
      <c r="C56" s="2200" t="s">
        <v>2274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2309</v>
      </c>
      <c r="B57" s="2203" t="s">
        <v>3220</v>
      </c>
      <c r="C57" s="2200" t="s">
        <v>2274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3408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3407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3528</v>
      </c>
      <c r="C60" s="2029" t="s">
        <v>2499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3529</v>
      </c>
      <c r="C61" s="2029" t="s">
        <v>2499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3530</v>
      </c>
      <c r="C62" s="2029" t="s">
        <v>2499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2534</v>
      </c>
      <c r="B63" s="2200" t="s">
        <v>3222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2534</v>
      </c>
      <c r="B64" s="2200" t="s">
        <v>3522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3157</v>
      </c>
      <c r="B1" s="2051" t="s">
        <v>3158</v>
      </c>
    </row>
    <row r="2" spans="1:2">
      <c r="A2" s="2050"/>
      <c r="B2" s="2050"/>
    </row>
    <row r="3" spans="1:2">
      <c r="A3" s="2050" t="s">
        <v>3159</v>
      </c>
      <c r="B3" s="2050" t="s">
        <v>3160</v>
      </c>
    </row>
    <row r="4" spans="1:2">
      <c r="A4" s="2041"/>
      <c r="B4" s="2051" t="s">
        <v>3161</v>
      </c>
    </row>
    <row r="5" spans="1:2">
      <c r="A5" s="2041"/>
      <c r="B5" s="2051" t="s">
        <v>3162</v>
      </c>
    </row>
    <row r="6" spans="1:2">
      <c r="A6" s="2049"/>
      <c r="B6" s="2051" t="s">
        <v>3163</v>
      </c>
    </row>
    <row r="7" spans="1:2">
      <c r="A7" s="2041"/>
      <c r="B7" s="2050" t="s">
        <v>3164</v>
      </c>
    </row>
    <row r="8" spans="1:2">
      <c r="A8" s="2050"/>
      <c r="B8" s="2050"/>
    </row>
    <row r="9" spans="1:2">
      <c r="A9" s="2050" t="s">
        <v>3165</v>
      </c>
      <c r="B9" s="2050" t="s">
        <v>3166</v>
      </c>
    </row>
    <row r="10" spans="1:2">
      <c r="A10" s="2050"/>
      <c r="B10" s="2051" t="s">
        <v>3167</v>
      </c>
    </row>
    <row r="11" spans="1:2">
      <c r="A11" s="2050"/>
      <c r="B11" s="2050"/>
    </row>
    <row r="12" spans="1:2">
      <c r="A12" s="2050" t="s">
        <v>3168</v>
      </c>
      <c r="B12" s="2050" t="s">
        <v>3169</v>
      </c>
    </row>
    <row r="13" spans="1:2">
      <c r="A13" s="2050"/>
      <c r="B13" s="2050" t="s">
        <v>3170</v>
      </c>
    </row>
    <row r="18" spans="2:3">
      <c r="B18" s="2019" t="s">
        <v>2492</v>
      </c>
      <c r="C18" s="2019" t="s">
        <v>2493</v>
      </c>
    </row>
    <row r="19" spans="2:3">
      <c r="B19" s="1955" t="s">
        <v>2482</v>
      </c>
      <c r="C19" s="1955" t="s">
        <v>2494</v>
      </c>
    </row>
    <row r="20" spans="2:3">
      <c r="B20" s="1955" t="s">
        <v>2491</v>
      </c>
      <c r="C20" s="1955" t="s">
        <v>2495</v>
      </c>
    </row>
    <row r="21" spans="2:3">
      <c r="B21" s="1955" t="s">
        <v>2483</v>
      </c>
      <c r="C21" s="1955" t="s">
        <v>2495</v>
      </c>
    </row>
    <row r="22" spans="2:3">
      <c r="B22" s="1955" t="s">
        <v>2486</v>
      </c>
      <c r="C22" s="1955" t="s">
        <v>2497</v>
      </c>
    </row>
    <row r="23" spans="2:3">
      <c r="B23" s="1955" t="s">
        <v>2484</v>
      </c>
      <c r="C23" s="1955" t="s">
        <v>2495</v>
      </c>
    </row>
    <row r="24" spans="2:3">
      <c r="B24" s="1955" t="s">
        <v>2485</v>
      </c>
      <c r="C24" s="1955" t="s">
        <v>2496</v>
      </c>
    </row>
    <row r="25" spans="2:3">
      <c r="B25" s="1955" t="s">
        <v>2489</v>
      </c>
      <c r="C25" s="1955" t="s">
        <v>2497</v>
      </c>
    </row>
    <row r="26" spans="2:3">
      <c r="B26" s="1955" t="s">
        <v>2490</v>
      </c>
      <c r="C26" s="1955" t="s">
        <v>2498</v>
      </c>
    </row>
    <row r="27" spans="2:3">
      <c r="B27" s="1955" t="s">
        <v>2488</v>
      </c>
      <c r="C27" s="1955" t="s">
        <v>2497</v>
      </c>
    </row>
    <row r="28" spans="2:3">
      <c r="B28" s="1955" t="s">
        <v>2487</v>
      </c>
      <c r="C28" s="1955" t="s">
        <v>2495</v>
      </c>
    </row>
    <row r="33" spans="1:4">
      <c r="A33" s="2048" t="s">
        <v>2481</v>
      </c>
      <c r="B33" s="2016" t="s">
        <v>2480</v>
      </c>
      <c r="C33" s="2016" t="s">
        <v>2470</v>
      </c>
      <c r="D33" s="2016" t="s">
        <v>308</v>
      </c>
    </row>
    <row r="34" spans="1:4">
      <c r="A34" s="2048"/>
      <c r="B34" s="2023" t="s">
        <v>2471</v>
      </c>
      <c r="C34" s="2023">
        <v>1</v>
      </c>
      <c r="D34" s="2023"/>
    </row>
    <row r="35" spans="1:4">
      <c r="A35" s="2048"/>
      <c r="B35" s="2023" t="s">
        <v>2472</v>
      </c>
      <c r="C35" s="2023">
        <v>2</v>
      </c>
      <c r="D35" s="2017" t="s">
        <v>2474</v>
      </c>
    </row>
    <row r="36" spans="1:4">
      <c r="A36" s="2048"/>
      <c r="B36" s="2023" t="s">
        <v>2473</v>
      </c>
      <c r="C36" s="2023">
        <v>2</v>
      </c>
      <c r="D36" s="2023" t="s">
        <v>2475</v>
      </c>
    </row>
    <row r="37" spans="1:4">
      <c r="A37" s="2048"/>
      <c r="B37" s="2023" t="s">
        <v>2476</v>
      </c>
      <c r="C37" s="2023">
        <v>1</v>
      </c>
      <c r="D37" s="2023"/>
    </row>
    <row r="38" spans="1:4">
      <c r="A38" s="2048"/>
      <c r="B38" s="2023" t="s">
        <v>2477</v>
      </c>
      <c r="C38" s="2018">
        <v>2</v>
      </c>
      <c r="D38" s="2023"/>
    </row>
    <row r="39" spans="1:4">
      <c r="A39" s="2048"/>
      <c r="B39" s="2023" t="s">
        <v>2478</v>
      </c>
      <c r="C39" s="2018">
        <v>2</v>
      </c>
      <c r="D39" s="2023" t="s">
        <v>2479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2022-04-21T07:38:32Z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