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inout'!$Q$1:$Z$31</definedName>
    <definedName name="_xlnm._FilterDatabase" localSheetId="0" hidden="1">NJ!$A$2:$U$72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S43" i="1" l="1"/>
  <c r="I43" i="1"/>
  <c r="F38" i="1"/>
  <c r="Q53" i="1"/>
  <c r="G53" i="1"/>
  <c r="Q48" i="1"/>
  <c r="G48" i="1"/>
  <c r="P37" i="1" l="1"/>
  <c r="F37" i="1"/>
  <c r="O48" i="1"/>
  <c r="N48" i="1"/>
  <c r="E48" i="1" l="1"/>
  <c r="Q49" i="1"/>
  <c r="G49" i="1"/>
  <c r="P45" i="1" l="1"/>
  <c r="F45" i="1"/>
  <c r="Q62" i="1"/>
  <c r="G62" i="1"/>
  <c r="Q45" i="1"/>
  <c r="G45" i="1"/>
  <c r="Q52" i="1" l="1"/>
  <c r="G52" i="1"/>
  <c r="Q12" i="1"/>
  <c r="G12" i="1"/>
  <c r="O53" i="1" l="1"/>
  <c r="N53" i="1"/>
  <c r="E53" i="1" l="1"/>
  <c r="G38" i="1"/>
  <c r="Q6" i="1" l="1"/>
  <c r="G6" i="1"/>
  <c r="Q38" i="1" l="1"/>
  <c r="Q67" i="1" l="1"/>
  <c r="G67" i="1"/>
  <c r="P57" i="1" l="1"/>
  <c r="F57" i="1"/>
  <c r="Q27" i="1" l="1"/>
  <c r="G27" i="1"/>
  <c r="N49" i="1" l="1"/>
  <c r="O49" i="1"/>
  <c r="N50" i="1"/>
  <c r="O50" i="1"/>
  <c r="E49" i="1"/>
  <c r="Q31" i="1" l="1"/>
  <c r="G31" i="1"/>
  <c r="E50" i="1" l="1"/>
  <c r="E51" i="1"/>
  <c r="E52" i="1"/>
  <c r="E54" i="1"/>
  <c r="E55" i="1"/>
  <c r="O52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N51" i="1"/>
  <c r="N52" i="1"/>
  <c r="N54" i="1"/>
  <c r="N55" i="1"/>
  <c r="N56" i="1"/>
  <c r="N57" i="1"/>
  <c r="N59" i="1"/>
  <c r="N60" i="1"/>
  <c r="N61" i="1"/>
  <c r="N62" i="1"/>
  <c r="N63" i="1"/>
  <c r="N64" i="1"/>
  <c r="N65" i="1"/>
  <c r="O51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0" i="1" l="1"/>
  <c r="Q72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<sst xmlns="http://schemas.openxmlformats.org/spreadsheetml/2006/main" count="818" uniqueCount="259">
  <si>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</si>
  <si>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</si>
  <si>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</si>
  <si>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</si>
  <si>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</si>
  <si>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</si>
  <si>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</si>
  <si>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</si>
  <si>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</si>
  <si>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</si>
  <si>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</si>
  <si>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</si>
  <si>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</si>
  <si>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</si>
  <si>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</si>
  <si>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</si>
  <si>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</si>
  <si>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</si>
  <si>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</si>
  <si>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</si>
  <si>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</si>
  <si>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</si>
  <si>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</si>
  <si>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</si>
  <si>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</si>
  <si>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</si>
  <si>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</si>
  <si>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</si>
  <si>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</si>
  <si>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</si>
  <si>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</si>
  <si>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</si>
  <si>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</si>
  <si>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</si>
  <si>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</si>
  <si>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</si>
  <si>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</si>
  <si>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</si>
  <si>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</si>
  <si>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</si>
  <si>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</si>
  <si>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</si>
  <si>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</si>
  <si>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</si>
  <si>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</si>
  <si>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</si>
  <si>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</si>
  <si>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</si>
  <si>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</si>
  <si>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</si>
  <si>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</si>
  <si>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</si>
  <si>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</si>
  <si>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</si>
  <si>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</si>
  <si>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</si>
  <si>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</si>
  <si>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</si>
  <si>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</si>
  <si>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</si>
  <si>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</si>
  <si>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</si>
  <si>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</si>
  <si>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</si>
  <si>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</si>
  <si>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</si>
  <si>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</si>
  <si>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</si>
  <si>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</si>
  <si>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</si>
  <si>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</si>
  <si>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</si>
  <si>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</si>
  <si>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</si>
  <si>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</si>
  <si>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</si>
  <si>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</si>
  <si>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</si>
  <si>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</si>
  <si>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</si>
  <si>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</si>
  <si>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</si>
  <si>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</si>
  <si>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</si>
  <si>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</si>
  <si>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</si>
  <si>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</si>
  <si>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</si>
  <si>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</si>
  <si>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</si>
  <si>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</si>
  <si>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</si>
  <si>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</si>
  <si>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</si>
  <si>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</si>
  <si>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</si>
  <si>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</si>
  <si>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</si>
  <si>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</si>
  <si>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</si>
  <si>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</si>
  <si>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</si>
  <si>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</si>
  <si>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</si>
  <si>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</si>
  <si>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</si>
  <si>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</si>
  <si>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</si>
  <si>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</si>
  <si>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</si>
  <si>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</si>
  <si>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</si>
  <si>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</si>
  <si>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</si>
  <si>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</si>
  <si>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</si>
  <si>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</si>
  <si>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</si>
  <si>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</si>
  <si>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</si>
  <si>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</si>
  <si>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</si>
  <si>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</si>
  <si>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</si>
  <si>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</si>
  <si>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</si>
  <si>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</si>
  <si>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</si>
  <si>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</si>
  <si>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</si>
  <si>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</si>
  <si>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</si>
  <si>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</si>
  <si>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</si>
  <si>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</si>
  <si>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</si>
  <si>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</si>
  <si>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</si>
  <si>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</si>
  <si>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</si>
  <si>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</si>
  <si>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</si>
  <si>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</si>
  <si>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</si>
  <si>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</si>
  <si>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ZCSU7168296</t>
  </si>
  <si>
    <t>JXLU6635159</t>
  </si>
  <si>
    <t>ZCSU8663798</t>
  </si>
  <si>
    <t>ZCSU6768906</t>
  </si>
  <si>
    <t>BMOU4550202</t>
  </si>
  <si>
    <t>ZCSU7282251</t>
  </si>
  <si>
    <t>TEMU7537698</t>
  </si>
  <si>
    <t>TGBU5768677</t>
  </si>
  <si>
    <t>ZCSU7041779</t>
  </si>
  <si>
    <t>BMOU5888827</t>
  </si>
  <si>
    <t>ZCSU7372967</t>
  </si>
  <si>
    <t>FSCU8166358</t>
  </si>
  <si>
    <t>JZPU8027449</t>
  </si>
  <si>
    <t>ZCSU7771247</t>
  </si>
  <si>
    <t>ZCSU8563058</t>
  </si>
  <si>
    <t>ZCSU8495190</t>
  </si>
  <si>
    <t>ZCSU7385856</t>
  </si>
  <si>
    <t xml:space="preserve">ZCSU7674822 </t>
  </si>
  <si>
    <t xml:space="preserve">TCNU6908726 </t>
  </si>
  <si>
    <t>TLLU5221680</t>
  </si>
  <si>
    <t>BSIU9707244</t>
  </si>
  <si>
    <t>TLLU4780302</t>
  </si>
  <si>
    <t>KSSU1000649</t>
  </si>
  <si>
    <t>ZCSU6797503</t>
  </si>
  <si>
    <t>UETU5937583</t>
  </si>
  <si>
    <t>NJSPAR040604C</t>
  </si>
  <si>
    <t>NJSPAR040606C</t>
  </si>
  <si>
    <t>DFSU6943371</t>
  </si>
  <si>
    <t>ZCSU7359543</t>
  </si>
  <si>
    <t>NJSPAR040605C</t>
  </si>
  <si>
    <t>NJHUNT040801F</t>
  </si>
  <si>
    <t>NJSPAR040607C</t>
  </si>
  <si>
    <t>NJSPAR040608C</t>
  </si>
  <si>
    <t>30397371F</t>
  </si>
  <si>
    <t>NJSPAR040609C</t>
  </si>
  <si>
    <t>12005832C</t>
  </si>
  <si>
    <t>NJBOWL041101C</t>
  </si>
  <si>
    <t>NJBOWL041102C</t>
  </si>
  <si>
    <t>NJFERR040501C</t>
  </si>
  <si>
    <t>NJFERR040502C</t>
  </si>
  <si>
    <t>5Y86397</t>
  </si>
  <si>
    <t>5Y86407</t>
  </si>
  <si>
    <t>5Y86420</t>
  </si>
  <si>
    <t>5Y86461</t>
  </si>
  <si>
    <t>5Y86469</t>
  </si>
  <si>
    <t>NJ55NH041301</t>
  </si>
  <si>
    <t>5X98221</t>
  </si>
  <si>
    <t>5X98274</t>
  </si>
  <si>
    <t>5X98266</t>
  </si>
  <si>
    <t>5X98238</t>
  </si>
  <si>
    <t>5X98297</t>
  </si>
  <si>
    <t xml:space="preserve">5X90025 </t>
  </si>
  <si>
    <t>NJFERR040503C</t>
  </si>
  <si>
    <t>5Y86385</t>
  </si>
  <si>
    <t>5Y86389</t>
  </si>
  <si>
    <t>5Y86392</t>
  </si>
  <si>
    <t>5Y86336</t>
  </si>
  <si>
    <t>5Y86363</t>
  </si>
  <si>
    <t>NJHMNJ041401A</t>
  </si>
  <si>
    <t>NJHMNJ041402A</t>
  </si>
  <si>
    <t>30361018A</t>
  </si>
  <si>
    <t>NJ491041401R</t>
  </si>
  <si>
    <t>NJ4971041401R1</t>
  </si>
  <si>
    <t>12002679R</t>
  </si>
  <si>
    <t>CXDU1305617</t>
  </si>
  <si>
    <t>NYKU4443900</t>
  </si>
  <si>
    <t>KKFU7761205</t>
  </si>
  <si>
    <t xml:space="preserve"> PIONEERNB</t>
  </si>
  <si>
    <t>ONEYPKGC09345800</t>
  </si>
  <si>
    <t>SDSMY20220218-02</t>
  </si>
  <si>
    <t>TGBU6951131</t>
  </si>
  <si>
    <t>TGBU6111136</t>
  </si>
  <si>
    <t>EGLV091230135875</t>
  </si>
  <si>
    <t>22SEPKG12838</t>
  </si>
  <si>
    <t>EGLV091230135883</t>
  </si>
  <si>
    <t>22SEPKG12839</t>
  </si>
  <si>
    <t>NJ0PT6041801R</t>
  </si>
  <si>
    <t>NJ0PT6041802R</t>
  </si>
  <si>
    <t>GTG WH</t>
  </si>
  <si>
    <t>MSKU1687582</t>
  </si>
  <si>
    <t xml:space="preserve">TEMU6969830 </t>
  </si>
  <si>
    <t>GESU5712574</t>
  </si>
  <si>
    <t>MAEU216573162</t>
  </si>
  <si>
    <t>RSEWR2203016</t>
  </si>
  <si>
    <t>NJ4971041401R</t>
  </si>
  <si>
    <t>NJ491041401R1</t>
  </si>
  <si>
    <t>NJFERR040504C</t>
  </si>
  <si>
    <t>NJFERR040505C</t>
  </si>
  <si>
    <t>FDCU0616001</t>
  </si>
  <si>
    <t>ONEYSELC10388500</t>
  </si>
  <si>
    <t>PTIK22U02001</t>
  </si>
  <si>
    <t>DUO BLK ML-G10BC.A+/TS 400</t>
  </si>
  <si>
    <t>PIONEERNB1475</t>
  </si>
  <si>
    <t>30390256H</t>
  </si>
  <si>
    <t>GASPT2042002C</t>
  </si>
  <si>
    <t>GASPT2042003C</t>
  </si>
  <si>
    <t>GASPT2042004C</t>
  </si>
  <si>
    <t>30397471C</t>
  </si>
  <si>
    <t>NJFERR040506C</t>
  </si>
  <si>
    <t>BEAU5420699</t>
  </si>
  <si>
    <t>TRHU5123537</t>
  </si>
  <si>
    <t>MSKU8508708</t>
  </si>
  <si>
    <t>FCIU8987251</t>
  </si>
  <si>
    <t>MSKU0321449</t>
  </si>
  <si>
    <t>TCLU8146828</t>
  </si>
  <si>
    <t xml:space="preserve">    DUO BLK ML-G10BC.A+/TS 400</t>
  </si>
  <si>
    <t>TRHU4345817</t>
  </si>
  <si>
    <t>6E52329</t>
  </si>
  <si>
    <t>6E52387</t>
  </si>
  <si>
    <t>NJSTON033002C</t>
  </si>
  <si>
    <t>NJSTON033002C1</t>
  </si>
  <si>
    <t>6E52486</t>
  </si>
  <si>
    <t>6E52590</t>
  </si>
  <si>
    <t>GASPT2042001C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</si>
</sst>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660033"/>
      <name val="Arial"/>
      <family val="2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16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  <xf numFmtId="14" fontId="21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7" fillId="12" borderId="13" xfId="0" applyFont="1" applyFill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0" borderId="17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0" xfId="0" applyAlignment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10" borderId="20" xfId="0" applyFont="1" applyFill="1" applyBorder="1" applyAlignment="1">
      <alignment horizontal="center"/>
    </xf>
    <xf numFmtId="14" fontId="16" fillId="0" borderId="18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3" fillId="13" borderId="1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4" fillId="12" borderId="0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14" fontId="10" fillId="13" borderId="1" xfId="0" applyNumberFormat="1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25" fillId="13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14" fontId="10" fillId="13" borderId="5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14" fontId="21" fillId="0" borderId="1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/>
    </xf>
    <xf numFmtId="14" fontId="21" fillId="0" borderId="21" xfId="0" applyNumberFormat="1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center"/>
    </xf>
    <xf numFmtId="14" fontId="21" fillId="0" borderId="8" xfId="0" applyNumberFormat="1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wrapText="1"/>
    </xf>
    <xf numFmtId="0" fontId="22" fillId="13" borderId="1" xfId="0" applyFont="1" applyFill="1" applyBorder="1" applyAlignment="1">
      <alignment horizontal="center" vertical="center" wrapText="1"/>
    </xf>
    <xf numFmtId="14" fontId="20" fillId="13" borderId="1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Border="1"/>
    <xf numFmtId="0" fontId="20" fillId="13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wrapText="1"/>
    </xf>
    <xf numFmtId="0" fontId="22" fillId="13" borderId="5" xfId="0" applyFont="1" applyFill="1" applyBorder="1" applyAlignment="1">
      <alignment horizontal="center" vertical="center" wrapText="1"/>
    </xf>
    <xf numFmtId="14" fontId="20" fillId="13" borderId="5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14" fontId="21" fillId="13" borderId="1" xfId="0" applyNumberFormat="1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vertical="center" wrapText="1"/>
    </xf>
    <xf numFmtId="0" fontId="24" fillId="13" borderId="12" xfId="0" applyFont="1" applyFill="1" applyBorder="1" applyAlignment="1">
      <alignment horizontal="center" vertical="center" wrapText="1"/>
    </xf>
    <xf numFmtId="0" fontId="24" fillId="13" borderId="14" xfId="0" applyFont="1" applyFill="1" applyBorder="1" applyAlignment="1">
      <alignment horizontal="center" vertical="center" wrapText="1"/>
    </xf>
    <xf numFmtId="0" fontId="24" fillId="13" borderId="22" xfId="0" applyFont="1" applyFill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/>
    </xf>
    <xf numFmtId="14" fontId="21" fillId="13" borderId="5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27" fillId="0" borderId="0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16" fillId="1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14" fontId="25" fillId="0" borderId="1" xfId="0" applyNumberFormat="1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horizontal="center"/>
    </xf>
    <xf numFmtId="14" fontId="21" fillId="0" borderId="5" xfId="0" applyNumberFormat="1" applyFont="1" applyFill="1" applyBorder="1" applyAlignment="1">
      <alignment horizontal="center"/>
    </xf>
    <xf numFmtId="0" fontId="29" fillId="0" borderId="0" xfId="0" applyFont="1"/>
    <xf numFmtId="0" fontId="22" fillId="13" borderId="1" xfId="0" applyFont="1" applyFill="1" applyBorder="1" applyAlignment="1">
      <alignment horizontal="center" wrapText="1"/>
    </xf>
    <xf numFmtId="0" fontId="10" fillId="13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14" fontId="20" fillId="2" borderId="1" xfId="0" applyNumberFormat="1" applyFont="1" applyFill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14" fontId="28" fillId="0" borderId="5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4" fontId="28" fillId="0" borderId="6" xfId="0" applyNumberFormat="1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14" fontId="20" fillId="13" borderId="1" xfId="0" applyNumberFormat="1" applyFont="1" applyFill="1" applyBorder="1" applyAlignment="1">
      <alignment horizontal="center" wrapText="1"/>
    </xf>
    <xf numFmtId="0" fontId="22" fillId="13" borderId="5" xfId="0" applyFont="1" applyFill="1" applyBorder="1" applyAlignment="1">
      <alignment horizontal="center" wrapText="1"/>
    </xf>
    <xf numFmtId="14" fontId="20" fillId="13" borderId="5" xfId="0" applyNumberFormat="1" applyFont="1" applyFill="1" applyBorder="1" applyAlignment="1">
      <alignment horizontal="center" wrapText="1"/>
    </xf>
    <xf numFmtId="0" fontId="31" fillId="0" borderId="0" xfId="0" applyFont="1" applyAlignment="1">
      <alignment horizontal="center"/>
    </xf>
    <xf numFmtId="0" fontId="31" fillId="0" borderId="1" xfId="0" applyNumberFormat="1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wrapText="1"/>
    </xf>
    <xf numFmtId="0" fontId="30" fillId="0" borderId="5" xfId="0" applyFont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3" fillId="0" borderId="1" xfId="0" applyFont="1" applyBorder="1"/>
    <xf numFmtId="0" fontId="18" fillId="10" borderId="1" xfId="0" applyFont="1" applyFill="1" applyBorder="1" applyAlignment="1">
      <alignment horizontal="center" wrapText="1"/>
    </xf>
    <xf numFmtId="0" fontId="33" fillId="10" borderId="5" xfId="0" applyFont="1" applyFill="1" applyBorder="1" applyAlignment="1">
      <alignment horizontal="center"/>
    </xf>
    <xf numFmtId="0" fontId="23" fillId="13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wrapText="1"/>
    </xf>
    <xf numFmtId="0" fontId="21" fillId="13" borderId="1" xfId="0" applyFont="1" applyFill="1" applyBorder="1" applyAlignment="1">
      <alignment horizontal="center" vertical="center" wrapText="1"/>
    </xf>
    <xf numFmtId="14" fontId="21" fillId="13" borderId="1" xfId="0" applyNumberFormat="1" applyFont="1" applyFill="1" applyBorder="1" applyAlignment="1">
      <alignment horizontal="center" wrapText="1"/>
    </xf>
    <xf numFmtId="0" fontId="21" fillId="13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0" fontId="21" fillId="13" borderId="23" xfId="0" applyFont="1" applyFill="1" applyBorder="1" applyAlignment="1">
      <alignment horizontal="center" vertical="center" wrapText="1"/>
    </xf>
    <xf numFmtId="0" fontId="21" fillId="13" borderId="23" xfId="0" applyFont="1" applyFill="1" applyBorder="1" applyAlignment="1">
      <alignment horizontal="center" wrapText="1"/>
    </xf>
    <xf numFmtId="14" fontId="21" fillId="13" borderId="5" xfId="0" applyNumberFormat="1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 wrapText="1"/>
    </xf>
    <xf numFmtId="11" fontId="20" fillId="2" borderId="1" xfId="0" applyNumberFormat="1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71.647568171298" createdVersion="5" refreshedVersion="5" minRefreshableVersion="3" recordCount="139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848984"/>
    </cacheField>
    <cacheField name="Origin" numFmtId="0">
      <sharedItems containsBlank="1" count="10">
        <s v="PIONEER"/>
        <s v="GTG"/>
        <s v="GTG WH"/>
        <m/>
        <s v="PIONEER-1665" u="1"/>
        <s v="GTG-201BA" u="1"/>
        <s v="FNS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6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m/>
        <n v="12005804" u="1"/>
        <n v="30390371" u="1"/>
        <n v="30397571" u="1"/>
      </sharedItems>
    </cacheField>
    <cacheField name="Tariff (%)" numFmtId="0">
      <sharedItems containsString="0" containsBlank="1" containsNumber="1" containsInteger="1" minValue="0" maxValue="25"/>
    </cacheField>
    <cacheField name="Qty" numFmtId="0">
      <sharedItems containsString="0" containsBlank="1" containsNumber="1" containsInteger="1" minValue="3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20T00:00:00" count="37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SPAR040605C"/>
    <x v="1"/>
    <x v="2"/>
    <n v="15"/>
    <n v="600"/>
    <n v="20"/>
    <x v="5"/>
  </r>
  <r>
    <s v="NJHUNT040801F"/>
    <x v="0"/>
    <x v="7"/>
    <n v="18"/>
    <n v="290"/>
    <n v="1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305092"/>
    <x v="0"/>
    <x v="0"/>
    <n v="0"/>
    <n v="600"/>
    <n v="20"/>
    <x v="6"/>
  </r>
  <r>
    <n v="394564632"/>
    <x v="0"/>
    <x v="5"/>
    <n v="0"/>
    <n v="580"/>
    <n v="20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5Y86397"/>
    <x v="1"/>
    <x v="2"/>
    <n v="15"/>
    <n v="600"/>
    <n v="20"/>
    <x v="8"/>
  </r>
  <r>
    <s v="5Y86407"/>
    <x v="1"/>
    <x v="2"/>
    <n v="15"/>
    <n v="600"/>
    <n v="20"/>
    <x v="8"/>
  </r>
  <r>
    <s v="5Y86420"/>
    <x v="1"/>
    <x v="2"/>
    <n v="15"/>
    <n v="600"/>
    <n v="20"/>
    <x v="8"/>
  </r>
  <r>
    <s v="5Y86461"/>
    <x v="1"/>
    <x v="2"/>
    <n v="15"/>
    <n v="600"/>
    <n v="20"/>
    <x v="8"/>
  </r>
  <r>
    <s v="5Y86469"/>
    <x v="1"/>
    <x v="2"/>
    <n v="15"/>
    <n v="600"/>
    <n v="20"/>
    <x v="8"/>
  </r>
  <r>
    <s v="NJ55NH041301"/>
    <x v="0"/>
    <x v="9"/>
    <n v="0"/>
    <n v="21"/>
    <n v="1"/>
    <x v="8"/>
  </r>
  <r>
    <s v="NJFERR040503C"/>
    <x v="1"/>
    <x v="2"/>
    <n v="15"/>
    <n v="600"/>
    <n v="20"/>
    <x v="8"/>
  </r>
  <r>
    <s v="5X90025 "/>
    <x v="0"/>
    <x v="2"/>
    <n v="15"/>
    <n v="600"/>
    <n v="20"/>
    <x v="8"/>
  </r>
  <r>
    <s v="5X98221"/>
    <x v="0"/>
    <x v="2"/>
    <n v="15"/>
    <n v="600"/>
    <n v="20"/>
    <x v="8"/>
  </r>
  <r>
    <s v="5X98274"/>
    <x v="0"/>
    <x v="2"/>
    <n v="15"/>
    <n v="600"/>
    <n v="20"/>
    <x v="8"/>
  </r>
  <r>
    <s v="5X98266"/>
    <x v="0"/>
    <x v="2"/>
    <n v="15"/>
    <n v="600"/>
    <n v="20"/>
    <x v="8"/>
  </r>
  <r>
    <s v="5X98238"/>
    <x v="0"/>
    <x v="2"/>
    <n v="15"/>
    <n v="600"/>
    <n v="20"/>
    <x v="8"/>
  </r>
  <r>
    <s v="5X98297"/>
    <x v="0"/>
    <x v="2"/>
    <n v="15"/>
    <n v="600"/>
    <n v="20"/>
    <x v="8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92"/>
    <x v="1"/>
    <x v="2"/>
    <n v="15"/>
    <n v="600"/>
    <n v="20"/>
    <x v="9"/>
  </r>
  <r>
    <s v="5Y86336"/>
    <x v="1"/>
    <x v="2"/>
    <n v="15"/>
    <n v="600"/>
    <n v="20"/>
    <x v="9"/>
  </r>
  <r>
    <s v="5Y86363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3417061"/>
    <x v="2"/>
    <x v="4"/>
    <n v="15"/>
    <n v="580"/>
    <n v="20"/>
    <x v="11"/>
  </r>
  <r>
    <n v="394563087"/>
    <x v="2"/>
    <x v="4"/>
    <n v="15"/>
    <n v="580"/>
    <n v="20"/>
    <x v="11"/>
  </r>
  <r>
    <n v="393417125"/>
    <x v="2"/>
    <x v="4"/>
    <n v="15"/>
    <n v="580"/>
    <n v="20"/>
    <x v="11"/>
  </r>
  <r>
    <n v="394563130"/>
    <x v="2"/>
    <x v="4"/>
    <n v="15"/>
    <n v="580"/>
    <n v="20"/>
    <x v="11"/>
  </r>
  <r>
    <n v="393417178"/>
    <x v="2"/>
    <x v="4"/>
    <n v="15"/>
    <n v="580"/>
    <n v="20"/>
    <x v="11"/>
  </r>
  <r>
    <n v="394563195"/>
    <x v="2"/>
    <x v="4"/>
    <n v="15"/>
    <n v="580"/>
    <n v="20"/>
    <x v="11"/>
  </r>
  <r>
    <n v="393417217"/>
    <x v="2"/>
    <x v="4"/>
    <n v="15"/>
    <n v="580"/>
    <n v="20"/>
    <x v="11"/>
  </r>
  <r>
    <n v="394562832"/>
    <x v="2"/>
    <x v="4"/>
    <n v="15"/>
    <n v="580"/>
    <n v="20"/>
    <x v="11"/>
  </r>
  <r>
    <n v="394563006"/>
    <x v="2"/>
    <x v="4"/>
    <n v="15"/>
    <n v="580"/>
    <n v="20"/>
    <x v="11"/>
  </r>
  <r>
    <n v="394563939"/>
    <x v="2"/>
    <x v="8"/>
    <n v="15"/>
    <n v="600"/>
    <n v="20"/>
    <x v="11"/>
  </r>
  <r>
    <n v="394564065"/>
    <x v="2"/>
    <x v="8"/>
    <n v="15"/>
    <n v="600"/>
    <n v="20"/>
    <x v="11"/>
  </r>
  <r>
    <n v="394564112"/>
    <x v="2"/>
    <x v="8"/>
    <n v="15"/>
    <n v="60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2"/>
    <x v="4"/>
    <n v="15"/>
    <n v="580"/>
    <n v="20"/>
    <x v="12"/>
  </r>
  <r>
    <n v="394730771"/>
    <x v="2"/>
    <x v="4"/>
    <n v="15"/>
    <n v="580"/>
    <n v="20"/>
    <x v="12"/>
  </r>
  <r>
    <n v="394730869"/>
    <x v="2"/>
    <x v="4"/>
    <n v="15"/>
    <n v="580"/>
    <n v="20"/>
    <x v="12"/>
  </r>
  <r>
    <n v="394730897"/>
    <x v="2"/>
    <x v="4"/>
    <n v="15"/>
    <n v="580"/>
    <n v="20"/>
    <x v="12"/>
  </r>
  <r>
    <n v="394730915"/>
    <x v="2"/>
    <x v="4"/>
    <n v="15"/>
    <n v="580"/>
    <n v="20"/>
    <x v="12"/>
  </r>
  <r>
    <n v="394730989"/>
    <x v="2"/>
    <x v="4"/>
    <n v="15"/>
    <n v="580"/>
    <n v="20"/>
    <x v="12"/>
  </r>
  <r>
    <n v="394731006"/>
    <x v="2"/>
    <x v="4"/>
    <n v="15"/>
    <n v="580"/>
    <n v="20"/>
    <x v="12"/>
  </r>
  <r>
    <s v="NJ491041401R1"/>
    <x v="2"/>
    <x v="10"/>
    <n v="20"/>
    <n v="87"/>
    <n v="3"/>
    <x v="12"/>
  </r>
  <r>
    <s v="NJ4971041401R"/>
    <x v="2"/>
    <x v="10"/>
    <n v="20"/>
    <n v="87"/>
    <n v="3"/>
    <x v="12"/>
  </r>
  <r>
    <s v="NJ4971041401R1"/>
    <x v="2"/>
    <x v="10"/>
    <n v="20"/>
    <n v="21"/>
    <n v="1"/>
    <x v="12"/>
  </r>
  <r>
    <m/>
    <x v="3"/>
    <x v="12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43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3"/>
        <item m="1" x="4"/>
        <item m="1" x="6"/>
        <item m="1" x="7"/>
        <item m="1" x="5"/>
        <item m="1" x="8"/>
        <item x="2"/>
      </items>
    </pivotField>
    <pivotField axis="axisRow" showAll="0">
      <items count="17">
        <item m="1" x="15"/>
        <item x="2"/>
        <item x="12"/>
        <item m="1" x="13"/>
        <item m="1" x="14"/>
        <item x="5"/>
        <item x="1"/>
        <item x="0"/>
        <item x="3"/>
        <item x="4"/>
        <item x="6"/>
        <item x="7"/>
        <item x="8"/>
        <item x="9"/>
        <item x="10"/>
        <item x="11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37">
        <item m="1" x="28"/>
        <item m="1" x="15"/>
        <item m="1" x="24"/>
        <item m="1" x="33"/>
        <item m="1" x="18"/>
        <item m="1" x="27"/>
        <item m="1" x="36"/>
        <item x="13"/>
        <item m="1" x="22"/>
        <item m="1" x="31"/>
        <item m="1" x="17"/>
        <item m="1" x="26"/>
        <item m="1" x="35"/>
        <item m="1" x="21"/>
        <item m="1" x="30"/>
        <item m="1" x="16"/>
        <item m="1" x="25"/>
        <item m="1" x="34"/>
        <item m="1" x="20"/>
        <item m="1" x="29"/>
        <item m="1" x="14"/>
        <item m="1" x="23"/>
        <item m="1" x="32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3">
    <field x="1"/>
    <field x="6"/>
    <field x="2"/>
  </rowFields>
  <rowItems count="41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>
      <x v="3"/>
      <x v="7"/>
      <x v="2"/>
    </i>
    <i>
      <x v="9"/>
      <x v="35"/>
      <x v="9"/>
    </i>
    <i r="2">
      <x v="12"/>
    </i>
    <i r="1">
      <x v="36"/>
      <x v="9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2" zoomScaleNormal="82" workbookViewId="0">
      <pane ySplit="2" topLeftCell="A3" activePane="bottomLeft" state="frozen"/>
      <selection pane="bottomLeft" activeCell="P53" sqref="P53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4.109375" style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99.66406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210" t="s">
        <v>0</v>
      </c>
      <c r="G1" s="211"/>
      <c r="H1" s="211"/>
      <c r="I1" s="211"/>
      <c r="J1" s="211"/>
      <c r="K1" s="214" t="s">
        <v>1</v>
      </c>
      <c r="L1" s="215"/>
      <c r="M1" s="215"/>
      <c r="N1" s="2"/>
      <c r="O1" s="2"/>
      <c r="P1" s="212" t="s">
        <v>2</v>
      </c>
      <c r="Q1" s="213"/>
      <c r="R1" s="213"/>
      <c r="S1" s="213"/>
      <c r="T1" s="213"/>
      <c r="U1" s="2"/>
    </row>
    <row r="2" spans="1:22" s="23" customFormat="1" x14ac:dyDescent="0.3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5-1</f>
        <v>4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0</v>
      </c>
      <c r="F9" s="6">
        <v>0</v>
      </c>
      <c r="G9" s="14"/>
      <c r="H9" s="6"/>
      <c r="I9" s="6"/>
      <c r="J9" s="6"/>
      <c r="K9" s="6"/>
      <c r="L9" s="6"/>
      <c r="M9" s="6"/>
      <c r="N9" s="6">
        <f t="shared" si="3"/>
        <v>0</v>
      </c>
      <c r="O9" s="6">
        <f t="shared" si="2"/>
        <v>0</v>
      </c>
      <c r="P9" s="6">
        <v>0</v>
      </c>
      <c r="Q9" s="14"/>
      <c r="R9" s="6"/>
      <c r="S9" s="6"/>
      <c r="T9" s="6"/>
      <c r="U9" s="6"/>
    </row>
    <row r="10" spans="1:22" ht="15" customHeight="1" x14ac:dyDescent="0.3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425</v>
      </c>
      <c r="F10" s="6"/>
      <c r="G10" s="14"/>
      <c r="H10" s="6"/>
      <c r="I10" s="6"/>
      <c r="J10" s="6"/>
      <c r="K10" s="6"/>
      <c r="L10" s="6">
        <v>1</v>
      </c>
      <c r="M10" s="6"/>
      <c r="N10" s="6">
        <f t="shared" si="3"/>
        <v>0</v>
      </c>
      <c r="O10" s="6">
        <f t="shared" si="2"/>
        <v>1</v>
      </c>
      <c r="P10" s="6"/>
      <c r="Q10" s="14">
        <v>1</v>
      </c>
      <c r="R10" s="6"/>
      <c r="S10" s="6"/>
      <c r="T10" s="6"/>
      <c r="U10" s="6"/>
    </row>
    <row r="11" spans="1:22" ht="15" customHeight="1" x14ac:dyDescent="0.3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 x14ac:dyDescent="0.3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 x14ac:dyDescent="0.3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 x14ac:dyDescent="0.3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 x14ac:dyDescent="0.3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 x14ac:dyDescent="0.3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1" ht="15" customHeight="1" x14ac:dyDescent="0.3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1" ht="15" customHeight="1" x14ac:dyDescent="0.3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1" ht="15" customHeight="1" x14ac:dyDescent="0.3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1" ht="15" customHeight="1" x14ac:dyDescent="0.3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1" ht="15" customHeight="1" x14ac:dyDescent="0.3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1" ht="15" customHeight="1" x14ac:dyDescent="0.3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1" ht="15" customHeight="1" x14ac:dyDescent="0.3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1" ht="15" customHeight="1" x14ac:dyDescent="0.3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1" ht="15" customHeight="1" x14ac:dyDescent="0.3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1" ht="15" customHeight="1" x14ac:dyDescent="0.3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1" ht="15" customHeight="1" x14ac:dyDescent="0.3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1" ht="15" customHeight="1" x14ac:dyDescent="0.3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1" ht="15" customHeight="1" x14ac:dyDescent="0.3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127680</v>
      </c>
      <c r="F29" s="6">
        <v>150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266</v>
      </c>
      <c r="O29" s="6">
        <f t="shared" si="2"/>
        <v>0</v>
      </c>
      <c r="P29" s="6">
        <v>6</v>
      </c>
      <c r="Q29" s="14">
        <v>4</v>
      </c>
      <c r="R29" s="6"/>
      <c r="S29" s="6"/>
      <c r="T29" s="6"/>
      <c r="U29" s="6"/>
    </row>
    <row r="30" spans="1:21" ht="15" customHeight="1" x14ac:dyDescent="0.3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1" ht="15" customHeight="1" x14ac:dyDescent="0.3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222720</v>
      </c>
      <c r="F31" s="6"/>
      <c r="G31" s="14">
        <f>1740-1276</f>
        <v>464</v>
      </c>
      <c r="H31" s="6"/>
      <c r="I31" s="6"/>
      <c r="J31" s="6"/>
      <c r="K31" s="6"/>
      <c r="L31" s="6"/>
      <c r="M31" s="6"/>
      <c r="N31" s="6">
        <f t="shared" si="3"/>
        <v>464</v>
      </c>
      <c r="O31" s="6">
        <f t="shared" si="2"/>
        <v>0</v>
      </c>
      <c r="P31" s="6"/>
      <c r="Q31" s="14">
        <f>60-44</f>
        <v>16</v>
      </c>
      <c r="R31" s="6"/>
      <c r="S31" s="6"/>
      <c r="T31" s="6"/>
      <c r="U31" s="6"/>
    </row>
    <row r="32" spans="1:21" ht="15" customHeight="1" x14ac:dyDescent="0.3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1" ht="15" customHeight="1" x14ac:dyDescent="0.3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</row>
    <row r="34" spans="1:21" ht="15" customHeight="1" x14ac:dyDescent="0.3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1" ht="15" customHeight="1" x14ac:dyDescent="0.3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1" ht="15" customHeight="1" x14ac:dyDescent="0.3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1" ht="15" customHeight="1" x14ac:dyDescent="0.3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588480</v>
      </c>
      <c r="F37" s="6">
        <f>7800-2400-1800-3000+600</f>
        <v>1200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1226</v>
      </c>
      <c r="O37" s="6">
        <f t="shared" si="2"/>
        <v>0</v>
      </c>
      <c r="P37" s="6">
        <f>260-80-60-100+20</f>
        <v>40</v>
      </c>
      <c r="Q37" s="14">
        <v>1</v>
      </c>
      <c r="R37" s="6"/>
      <c r="S37" s="6"/>
      <c r="T37" s="6"/>
      <c r="U37" s="6"/>
    </row>
    <row r="38" spans="1:21" ht="15" customHeight="1" x14ac:dyDescent="0.3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7935825</v>
      </c>
      <c r="F38" s="6">
        <f>39220-600-4212-1800-1200-2310-1200-3000-600-4200+1200-1170-1200-600-3008</f>
        <v>15320</v>
      </c>
      <c r="G38" s="14">
        <f>4987-3000-600</f>
        <v>1387</v>
      </c>
      <c r="H38" s="6"/>
      <c r="I38" s="6"/>
      <c r="J38" s="6"/>
      <c r="K38" s="6"/>
      <c r="L38" s="6"/>
      <c r="M38" s="6"/>
      <c r="N38" s="6">
        <f t="shared" si="3"/>
        <v>16707</v>
      </c>
      <c r="O38" s="6">
        <f t="shared" si="2"/>
        <v>0</v>
      </c>
      <c r="P38" s="6">
        <f>1308-20-141-60-40-77-40-100-20-140+40-39-40-20-101+1</f>
        <v>511</v>
      </c>
      <c r="Q38" s="14">
        <f>167-100-20</f>
        <v>47</v>
      </c>
      <c r="R38" s="6"/>
      <c r="S38" s="6"/>
      <c r="T38" s="6"/>
      <c r="U38" s="6"/>
    </row>
    <row r="39" spans="1:21" ht="15" customHeight="1" x14ac:dyDescent="0.3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1" ht="15" customHeight="1" x14ac:dyDescent="0.3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1" ht="15" customHeight="1" x14ac:dyDescent="0.3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1" x14ac:dyDescent="0.3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389760</v>
      </c>
      <c r="F42" s="6"/>
      <c r="G42" s="14">
        <v>232</v>
      </c>
      <c r="H42" s="6"/>
      <c r="I42" s="6"/>
      <c r="J42" s="6">
        <v>580</v>
      </c>
      <c r="K42" s="6"/>
      <c r="L42" s="6"/>
      <c r="M42" s="6"/>
      <c r="N42" s="6">
        <f t="shared" si="3"/>
        <v>812</v>
      </c>
      <c r="O42" s="6">
        <f t="shared" si="2"/>
        <v>0</v>
      </c>
      <c r="P42" s="6"/>
      <c r="Q42" s="14">
        <v>8</v>
      </c>
      <c r="R42" s="6"/>
      <c r="S42" s="6"/>
      <c r="T42" s="6">
        <v>20</v>
      </c>
      <c r="U42" s="6"/>
    </row>
    <row r="43" spans="1:21" ht="15" customHeight="1" x14ac:dyDescent="0.3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506350</v>
      </c>
      <c r="F43" s="6"/>
      <c r="G43" s="14"/>
      <c r="H43" s="6"/>
      <c r="I43" s="6">
        <f>3473-1798-609</f>
        <v>1066</v>
      </c>
      <c r="J43" s="6"/>
      <c r="K43" s="6"/>
      <c r="L43" s="6"/>
      <c r="M43" s="6"/>
      <c r="N43" s="6">
        <f t="shared" si="3"/>
        <v>1066</v>
      </c>
      <c r="O43" s="6">
        <f t="shared" si="2"/>
        <v>0</v>
      </c>
      <c r="P43" s="6"/>
      <c r="Q43" s="14"/>
      <c r="R43" s="6"/>
      <c r="S43" s="6">
        <f>120-62-21</f>
        <v>37</v>
      </c>
      <c r="T43" s="6"/>
      <c r="U43" s="6"/>
    </row>
    <row r="44" spans="1:21" ht="15" customHeight="1" x14ac:dyDescent="0.3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1" ht="15" customHeight="1" x14ac:dyDescent="0.3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19452960</v>
      </c>
      <c r="F45" s="6">
        <f>50170-1276-5220-4060</f>
        <v>39614</v>
      </c>
      <c r="G45" s="14">
        <f>2146-1276-580</f>
        <v>290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40498</v>
      </c>
      <c r="O45" s="6">
        <f t="shared" si="2"/>
        <v>29</v>
      </c>
      <c r="P45" s="6">
        <f>1730-44-180-140</f>
        <v>1366</v>
      </c>
      <c r="Q45" s="14">
        <f>74-44-20</f>
        <v>10</v>
      </c>
      <c r="R45" s="6"/>
      <c r="S45" s="6">
        <v>14</v>
      </c>
      <c r="T45" s="6">
        <v>8</v>
      </c>
      <c r="U45" s="6" t="s">
        <v>77</v>
      </c>
    </row>
    <row r="46" spans="1:21" ht="15" customHeight="1" x14ac:dyDescent="0.3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1" ht="15" customHeight="1" x14ac:dyDescent="0.3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</row>
    <row r="48" spans="1:21" ht="15" customHeight="1" x14ac:dyDescent="0.3">
      <c r="A48" s="179">
        <v>30390256</v>
      </c>
      <c r="B48" s="179" t="s">
        <v>236</v>
      </c>
      <c r="C48" s="181">
        <v>400</v>
      </c>
      <c r="D48" s="181">
        <v>14.75</v>
      </c>
      <c r="E48" s="13">
        <f>C48*(SUM(F48:M48))</f>
        <v>1497600</v>
      </c>
      <c r="F48" s="6"/>
      <c r="G48" s="14">
        <f>624+3120</f>
        <v>3744</v>
      </c>
      <c r="H48" s="6"/>
      <c r="I48" s="6"/>
      <c r="J48" s="6"/>
      <c r="K48" s="6"/>
      <c r="L48" s="6"/>
      <c r="M48" s="6"/>
      <c r="N48" s="6">
        <f>F48+G48+I48+H48+J48</f>
        <v>3744</v>
      </c>
      <c r="O48" s="6">
        <f>L48+K48+M48</f>
        <v>0</v>
      </c>
      <c r="P48" s="6"/>
      <c r="Q48" s="14">
        <f>24+120</f>
        <v>144</v>
      </c>
      <c r="R48" s="6"/>
      <c r="S48" s="6"/>
      <c r="T48" s="6"/>
      <c r="U48" s="6"/>
    </row>
    <row r="49" spans="1:21" ht="15" customHeight="1" x14ac:dyDescent="0.3">
      <c r="A49" s="180">
        <v>30390456</v>
      </c>
      <c r="B49" s="181" t="s">
        <v>125</v>
      </c>
      <c r="C49" s="181">
        <v>400</v>
      </c>
      <c r="D49" s="181">
        <v>14.75</v>
      </c>
      <c r="E49" s="13">
        <f>C49*(SUM(F49:M49))</f>
        <v>12288000</v>
      </c>
      <c r="F49" s="6"/>
      <c r="G49" s="14">
        <f>3840+6144+13056+6144+1536</f>
        <v>30720</v>
      </c>
      <c r="H49" s="6"/>
      <c r="I49" s="6"/>
      <c r="J49" s="6"/>
      <c r="K49" s="6"/>
      <c r="L49" s="6"/>
      <c r="M49" s="6"/>
      <c r="N49" s="6">
        <f t="shared" ref="N49:N50" si="4">F49+G49+I49+H49+J49</f>
        <v>30720</v>
      </c>
      <c r="O49" s="6">
        <f t="shared" ref="O49:O50" si="5">L49+K49+M49</f>
        <v>0</v>
      </c>
      <c r="P49" s="6"/>
      <c r="Q49" s="14">
        <f>120+192+408+192+48</f>
        <v>960</v>
      </c>
      <c r="R49" s="6"/>
      <c r="S49" s="6"/>
      <c r="T49" s="6"/>
      <c r="U49" s="6"/>
    </row>
    <row r="50" spans="1:21" ht="15" customHeight="1" x14ac:dyDescent="0.3">
      <c r="A50" s="12">
        <v>10018044</v>
      </c>
      <c r="B50" s="12" t="s">
        <v>48</v>
      </c>
      <c r="C50" s="12">
        <v>265</v>
      </c>
      <c r="D50" s="12">
        <v>0</v>
      </c>
      <c r="E50" s="13">
        <f t="shared" si="0"/>
        <v>2120</v>
      </c>
      <c r="F50" s="6"/>
      <c r="G50" s="14"/>
      <c r="H50" s="6"/>
      <c r="I50" s="6"/>
      <c r="J50" s="6"/>
      <c r="K50" s="6"/>
      <c r="L50" s="6">
        <v>8</v>
      </c>
      <c r="M50" s="6"/>
      <c r="N50" s="6">
        <f t="shared" si="4"/>
        <v>0</v>
      </c>
      <c r="O50" s="6">
        <f t="shared" si="5"/>
        <v>8</v>
      </c>
      <c r="P50" s="6"/>
      <c r="Q50" s="14">
        <v>1</v>
      </c>
      <c r="R50" s="6"/>
      <c r="S50" s="6"/>
      <c r="T50" s="6"/>
      <c r="U50" s="6" t="s">
        <v>67</v>
      </c>
    </row>
    <row r="51" spans="1:21" ht="15" customHeight="1" x14ac:dyDescent="0.3">
      <c r="A51" s="12">
        <v>10018791</v>
      </c>
      <c r="B51" s="12" t="s">
        <v>49</v>
      </c>
      <c r="C51" s="12">
        <v>325</v>
      </c>
      <c r="D51" s="12">
        <v>0</v>
      </c>
      <c r="E51" s="13">
        <f t="shared" si="0"/>
        <v>975</v>
      </c>
      <c r="F51" s="6"/>
      <c r="G51" s="14"/>
      <c r="H51" s="6"/>
      <c r="I51" s="6"/>
      <c r="J51" s="6"/>
      <c r="K51" s="6"/>
      <c r="L51" s="6">
        <v>3</v>
      </c>
      <c r="M51" s="6"/>
      <c r="N51" s="6">
        <f t="shared" ref="N51:N65" si="6">F51+G51+I51+H51+J51</f>
        <v>0</v>
      </c>
      <c r="O51" s="6">
        <f t="shared" si="2"/>
        <v>3</v>
      </c>
      <c r="P51" s="6"/>
      <c r="Q51" s="14">
        <v>1</v>
      </c>
      <c r="R51" s="6"/>
      <c r="S51" s="6"/>
      <c r="T51" s="6"/>
      <c r="U51" s="6" t="s">
        <v>67</v>
      </c>
    </row>
    <row r="52" spans="1:21" ht="15" customHeight="1" x14ac:dyDescent="0.3">
      <c r="A52" s="12">
        <v>12005832</v>
      </c>
      <c r="B52" s="12" t="s">
        <v>69</v>
      </c>
      <c r="C52" s="12">
        <v>480</v>
      </c>
      <c r="D52" s="12">
        <v>0</v>
      </c>
      <c r="E52" s="13">
        <f t="shared" si="0"/>
        <v>0</v>
      </c>
      <c r="F52" s="6"/>
      <c r="G52" s="14">
        <f>21000-5400-600-4200-1800-5400-3600+1200-1200</f>
        <v>0</v>
      </c>
      <c r="H52" s="6"/>
      <c r="I52" s="6"/>
      <c r="J52" s="6"/>
      <c r="K52" s="6"/>
      <c r="L52" s="6"/>
      <c r="M52" s="6"/>
      <c r="N52" s="6">
        <f t="shared" si="6"/>
        <v>0</v>
      </c>
      <c r="O52" s="6">
        <f t="shared" si="2"/>
        <v>0</v>
      </c>
      <c r="P52" s="6"/>
      <c r="Q52" s="14">
        <f>700-180-20-140-60-180-120+40-40</f>
        <v>0</v>
      </c>
      <c r="R52" s="6"/>
      <c r="S52" s="6"/>
      <c r="T52" s="6"/>
      <c r="U52" s="6"/>
    </row>
    <row r="53" spans="1:21" ht="15" customHeight="1" x14ac:dyDescent="0.3">
      <c r="A53" s="150">
        <v>12005833</v>
      </c>
      <c r="B53" s="150" t="s">
        <v>34</v>
      </c>
      <c r="C53" s="12">
        <v>475</v>
      </c>
      <c r="D53" s="12">
        <v>0</v>
      </c>
      <c r="E53" s="13">
        <f t="shared" si="0"/>
        <v>2280000</v>
      </c>
      <c r="F53" s="6"/>
      <c r="G53" s="14">
        <f>1800+1800+1200</f>
        <v>4800</v>
      </c>
      <c r="H53" s="6"/>
      <c r="I53" s="6"/>
      <c r="J53" s="6"/>
      <c r="K53" s="6"/>
      <c r="L53" s="6"/>
      <c r="M53" s="6"/>
      <c r="N53" s="6">
        <f t="shared" ref="N53" si="7">F53+G53+I53+H53+J53</f>
        <v>4800</v>
      </c>
      <c r="O53" s="6">
        <f t="shared" ref="O53" si="8">L53+K53+M53</f>
        <v>0</v>
      </c>
      <c r="P53" s="6"/>
      <c r="Q53" s="14">
        <f>60+60+40</f>
        <v>160</v>
      </c>
      <c r="R53" s="6"/>
      <c r="S53" s="6"/>
      <c r="T53" s="6"/>
      <c r="U53" s="6"/>
    </row>
    <row r="54" spans="1:21" ht="15" customHeight="1" x14ac:dyDescent="0.3">
      <c r="A54" s="12">
        <v>30368358</v>
      </c>
      <c r="B54" s="12" t="s">
        <v>50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6"/>
        <v>0</v>
      </c>
      <c r="O54" s="6">
        <f t="shared" si="2"/>
        <v>2</v>
      </c>
      <c r="P54" s="6"/>
      <c r="Q54" s="14">
        <v>2</v>
      </c>
      <c r="R54" s="6"/>
      <c r="S54" s="6"/>
      <c r="T54" s="6"/>
      <c r="U54" s="6" t="s">
        <v>68</v>
      </c>
    </row>
    <row r="55" spans="1:21" ht="15" customHeight="1" x14ac:dyDescent="0.3">
      <c r="A55" s="12">
        <v>30390370</v>
      </c>
      <c r="B55" s="12" t="s">
        <v>103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6"/>
        <v>259</v>
      </c>
      <c r="O55" s="6">
        <f t="shared" si="2"/>
        <v>0</v>
      </c>
      <c r="P55" s="6"/>
      <c r="Q55" s="14">
        <v>9</v>
      </c>
      <c r="R55" s="6"/>
      <c r="S55" s="6"/>
      <c r="T55" s="6"/>
      <c r="U55" s="6"/>
    </row>
    <row r="56" spans="1:21" ht="15" customHeight="1" x14ac:dyDescent="0.3">
      <c r="A56" s="12">
        <v>30390371</v>
      </c>
      <c r="B56" s="12" t="s">
        <v>76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6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1" x14ac:dyDescent="0.3">
      <c r="A57" s="44">
        <v>30390372</v>
      </c>
      <c r="B57" s="12" t="s">
        <v>75</v>
      </c>
      <c r="C57" s="12">
        <v>480</v>
      </c>
      <c r="D57" s="12">
        <v>0</v>
      </c>
      <c r="E57" s="13">
        <f t="shared" si="0"/>
        <v>837600</v>
      </c>
      <c r="F57" s="6">
        <f>6380-638-3190-1740+638</f>
        <v>1450</v>
      </c>
      <c r="G57" s="14">
        <v>295</v>
      </c>
      <c r="H57" s="6"/>
      <c r="I57" s="6"/>
      <c r="J57" s="6"/>
      <c r="K57" s="6"/>
      <c r="L57" s="6"/>
      <c r="M57" s="6"/>
      <c r="N57" s="6">
        <f t="shared" si="6"/>
        <v>1745</v>
      </c>
      <c r="O57" s="6">
        <f t="shared" si="2"/>
        <v>0</v>
      </c>
      <c r="P57" s="6">
        <f>220-22-110-60+22</f>
        <v>50</v>
      </c>
      <c r="Q57" s="14">
        <v>11</v>
      </c>
      <c r="R57" s="6"/>
      <c r="S57" s="6"/>
      <c r="T57" s="6"/>
      <c r="U57" s="6"/>
    </row>
    <row r="58" spans="1:21" ht="15" customHeight="1" x14ac:dyDescent="0.3">
      <c r="A58" s="12">
        <v>30390373</v>
      </c>
      <c r="B58" s="12" t="s">
        <v>87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6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1" ht="15" customHeight="1" x14ac:dyDescent="0.3">
      <c r="A59" s="12">
        <v>30397570</v>
      </c>
      <c r="B59" s="12" t="s">
        <v>86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6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1" ht="15" customHeight="1" x14ac:dyDescent="0.3">
      <c r="A60" s="12">
        <v>30397573</v>
      </c>
      <c r="B60" s="12" t="s">
        <v>102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6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1" ht="15" customHeight="1" x14ac:dyDescent="0.3">
      <c r="A61" s="44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6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1" ht="15" customHeight="1" x14ac:dyDescent="0.3">
      <c r="A62" s="44">
        <v>30397572</v>
      </c>
      <c r="B62" s="12" t="s">
        <v>45</v>
      </c>
      <c r="C62" s="12">
        <v>480</v>
      </c>
      <c r="D62" s="12">
        <v>0</v>
      </c>
      <c r="E62" s="13">
        <f t="shared" si="0"/>
        <v>648480</v>
      </c>
      <c r="F62" s="6">
        <v>580</v>
      </c>
      <c r="G62" s="14">
        <f>6397-4466-580-580</f>
        <v>771</v>
      </c>
      <c r="H62" s="6"/>
      <c r="I62" s="6"/>
      <c r="J62" s="6"/>
      <c r="K62" s="6"/>
      <c r="L62" s="6"/>
      <c r="M62" s="6"/>
      <c r="N62" s="6">
        <f t="shared" si="6"/>
        <v>1351</v>
      </c>
      <c r="O62" s="6">
        <f t="shared" si="2"/>
        <v>0</v>
      </c>
      <c r="P62" s="6">
        <v>20</v>
      </c>
      <c r="Q62" s="14">
        <f>221-154-20-20</f>
        <v>27</v>
      </c>
      <c r="R62" s="6"/>
      <c r="S62" s="6"/>
      <c r="T62" s="6"/>
      <c r="U62" s="6"/>
    </row>
    <row r="63" spans="1:21" ht="15" customHeight="1" x14ac:dyDescent="0.3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6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1" ht="15" customHeight="1" x14ac:dyDescent="0.3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6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 x14ac:dyDescent="0.3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9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6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 x14ac:dyDescent="0.3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9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0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 x14ac:dyDescent="0.3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9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0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 x14ac:dyDescent="0.3">
      <c r="A68" s="12">
        <v>49401140</v>
      </c>
      <c r="B68" s="12" t="s">
        <v>101</v>
      </c>
      <c r="C68" s="12">
        <v>400</v>
      </c>
      <c r="D68" s="12">
        <v>0</v>
      </c>
      <c r="E68" s="13">
        <f t="shared" si="9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1">F68+G68+I68+H68+J68</f>
        <v>768</v>
      </c>
      <c r="O68" s="6">
        <f t="shared" ref="O68:O69" si="12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 x14ac:dyDescent="0.3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9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1"/>
        <v>0</v>
      </c>
      <c r="O69" s="6">
        <f t="shared" si="12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 x14ac:dyDescent="0.3">
      <c r="A70" s="12" t="s">
        <v>59</v>
      </c>
      <c r="B70" s="12" t="s">
        <v>60</v>
      </c>
      <c r="C70" s="12">
        <v>260</v>
      </c>
      <c r="D70" s="12">
        <v>0</v>
      </c>
      <c r="E70" s="13">
        <f t="shared" si="9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10"/>
        <v>0</v>
      </c>
      <c r="O70" s="6">
        <f t="shared" ref="O70" si="13">L70+K70+M70</f>
        <v>3</v>
      </c>
      <c r="P70" s="6"/>
      <c r="Q70" s="14">
        <v>1</v>
      </c>
      <c r="R70" s="6"/>
      <c r="S70" s="6"/>
      <c r="T70" s="6"/>
      <c r="U70" s="6" t="s">
        <v>67</v>
      </c>
    </row>
    <row r="71" spans="1:21" ht="15" customHeight="1" thickBot="1" x14ac:dyDescent="0.35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9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4">F71+G71+I71+H71+J71</f>
        <v>14</v>
      </c>
      <c r="O71" s="6">
        <f t="shared" ref="O71" si="15">L71+K71</f>
        <v>0</v>
      </c>
      <c r="P71" s="17"/>
      <c r="Q71" s="18">
        <v>1</v>
      </c>
      <c r="R71" s="17"/>
      <c r="S71" s="17"/>
      <c r="T71" s="17"/>
      <c r="U71" s="6" t="s">
        <v>63</v>
      </c>
    </row>
    <row r="72" spans="1:21" ht="15.75" customHeight="1" thickBot="1" x14ac:dyDescent="0.35">
      <c r="A72" s="2"/>
      <c r="B72" s="2"/>
      <c r="C72" s="2"/>
      <c r="D72" s="2"/>
      <c r="E72" s="2"/>
      <c r="F72" s="19">
        <f t="shared" ref="F72:T72" si="16">SUM(F3:F71)</f>
        <v>64923</v>
      </c>
      <c r="G72" s="19">
        <f t="shared" si="16"/>
        <v>92215</v>
      </c>
      <c r="H72" s="19">
        <f t="shared" si="16"/>
        <v>29</v>
      </c>
      <c r="I72" s="19">
        <f t="shared" si="16"/>
        <v>10011</v>
      </c>
      <c r="J72" s="19">
        <f t="shared" si="16"/>
        <v>11501</v>
      </c>
      <c r="K72" s="19">
        <f t="shared" si="16"/>
        <v>64</v>
      </c>
      <c r="L72" s="19">
        <f t="shared" si="16"/>
        <v>356</v>
      </c>
      <c r="M72" s="19">
        <f t="shared" si="16"/>
        <v>29</v>
      </c>
      <c r="N72" s="19">
        <f>SUM(N3:N71)</f>
        <v>178679</v>
      </c>
      <c r="O72" s="19">
        <f t="shared" si="16"/>
        <v>449</v>
      </c>
      <c r="P72" s="19">
        <f t="shared" si="16"/>
        <v>2224</v>
      </c>
      <c r="Q72" s="19">
        <f>SUM(Q3:Q71)</f>
        <v>3111</v>
      </c>
      <c r="R72" s="19">
        <f t="shared" si="16"/>
        <v>1</v>
      </c>
      <c r="S72" s="19">
        <f t="shared" si="16"/>
        <v>350</v>
      </c>
      <c r="T72" s="19">
        <f t="shared" si="16"/>
        <v>398</v>
      </c>
      <c r="U72" s="2"/>
    </row>
  </sheetData>
  <autoFilter ref="A2:U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6"/>
  <sheetViews>
    <sheetView topLeftCell="A139" workbookViewId="0">
      <selection activeCell="C153" sqref="C153"/>
    </sheetView>
  </sheetViews>
  <sheetFormatPr defaultRowHeight="14.4" x14ac:dyDescent="0.3"/>
  <cols>
    <col min="1" max="1" width="14.5546875" style="29" bestFit="1" customWidth="1"/>
    <col min="2" max="2" width="11.44140625" style="29" bestFit="1" customWidth="1"/>
    <col min="3" max="3" width="11.5546875" style="29" customWidth="1"/>
    <col min="4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7.33203125" style="29" customWidth="1"/>
    <col min="19" max="19" width="13.33203125" style="29" bestFit="1" customWidth="1"/>
    <col min="20" max="20" width="28" style="29" bestFit="1" customWidth="1"/>
    <col min="21" max="21" width="11.33203125" style="29" customWidth="1"/>
    <col min="22" max="22" width="7.88671875" style="29" bestFit="1" customWidth="1"/>
    <col min="23" max="23" width="4" style="29" bestFit="1" customWidth="1"/>
    <col min="24" max="24" width="6.88671875" style="29" customWidth="1"/>
    <col min="25" max="25" width="12.44140625" style="29" bestFit="1" customWidth="1"/>
    <col min="26" max="26" width="45" customWidth="1"/>
  </cols>
  <sheetData>
    <row r="1" spans="1:26" ht="28.2" thickBot="1" x14ac:dyDescent="0.35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 x14ac:dyDescent="0.35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1">
        <v>44655</v>
      </c>
      <c r="Z2" t="s">
        <v>133</v>
      </c>
    </row>
    <row r="3" spans="1:26" ht="15" thickBot="1" x14ac:dyDescent="0.35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2">
        <v>44655</v>
      </c>
      <c r="Z3" t="s">
        <v>133</v>
      </c>
    </row>
    <row r="4" spans="1:26" ht="15" thickBot="1" x14ac:dyDescent="0.35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2">
        <v>44655</v>
      </c>
      <c r="Z4" t="s">
        <v>133</v>
      </c>
    </row>
    <row r="5" spans="1:26" ht="15" thickBot="1" x14ac:dyDescent="0.35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2">
        <v>44655</v>
      </c>
      <c r="Z5" t="s">
        <v>133</v>
      </c>
    </row>
    <row r="6" spans="1:26" ht="15" thickBot="1" x14ac:dyDescent="0.35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2">
        <v>44655</v>
      </c>
      <c r="Z6" t="s">
        <v>133</v>
      </c>
    </row>
    <row r="7" spans="1:26" ht="15" thickBot="1" x14ac:dyDescent="0.35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88</v>
      </c>
      <c r="M7" s="33">
        <v>2552</v>
      </c>
      <c r="Q7" s="50" t="s">
        <v>122</v>
      </c>
      <c r="R7" s="51" t="s">
        <v>123</v>
      </c>
      <c r="S7" s="64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5">
        <v>44656</v>
      </c>
      <c r="Z7" t="s">
        <v>133</v>
      </c>
    </row>
    <row r="8" spans="1:26" ht="15" thickBot="1" x14ac:dyDescent="0.35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6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67">
        <v>44656</v>
      </c>
      <c r="Z8" t="s">
        <v>133</v>
      </c>
    </row>
    <row r="9" spans="1:26" ht="15" thickBot="1" x14ac:dyDescent="0.35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6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67">
        <v>44656</v>
      </c>
      <c r="Z9" t="s">
        <v>133</v>
      </c>
    </row>
    <row r="10" spans="1:26" ht="15" thickBot="1" x14ac:dyDescent="0.35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6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67">
        <v>44656</v>
      </c>
      <c r="Z10" t="s">
        <v>133</v>
      </c>
    </row>
    <row r="11" spans="1:26" ht="15" thickBot="1" x14ac:dyDescent="0.35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6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67">
        <v>44656</v>
      </c>
      <c r="Z11" t="s">
        <v>133</v>
      </c>
    </row>
    <row r="12" spans="1:26" ht="15" thickBot="1" x14ac:dyDescent="0.35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6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67">
        <v>44656</v>
      </c>
      <c r="Z12" t="s">
        <v>133</v>
      </c>
    </row>
    <row r="13" spans="1:26" ht="15" thickBot="1" x14ac:dyDescent="0.35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6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67">
        <v>44656</v>
      </c>
      <c r="Z13" t="s">
        <v>133</v>
      </c>
    </row>
    <row r="14" spans="1:26" ht="15" thickBot="1" x14ac:dyDescent="0.35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6" t="s">
        <v>141</v>
      </c>
      <c r="T14" s="56" t="s">
        <v>125</v>
      </c>
      <c r="U14" s="79" t="s">
        <v>126</v>
      </c>
      <c r="V14" s="59">
        <v>14.75</v>
      </c>
      <c r="W14" s="56">
        <v>768</v>
      </c>
      <c r="X14" s="56">
        <v>24</v>
      </c>
      <c r="Y14" s="67">
        <v>44656</v>
      </c>
      <c r="Z14" t="s">
        <v>133</v>
      </c>
    </row>
    <row r="15" spans="1:26" ht="15" thickBot="1" x14ac:dyDescent="0.35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73" t="s">
        <v>122</v>
      </c>
      <c r="R15" s="74" t="s">
        <v>123</v>
      </c>
      <c r="S15" s="75" t="s">
        <v>145</v>
      </c>
      <c r="T15" s="76" t="s">
        <v>125</v>
      </c>
      <c r="U15" s="80" t="s">
        <v>126</v>
      </c>
      <c r="V15" s="78">
        <v>14.75</v>
      </c>
      <c r="W15" s="56">
        <v>768</v>
      </c>
      <c r="X15" s="56">
        <v>24</v>
      </c>
      <c r="Y15" s="67">
        <v>44657</v>
      </c>
      <c r="Z15" t="s">
        <v>133</v>
      </c>
    </row>
    <row r="16" spans="1:26" ht="15" thickBot="1" x14ac:dyDescent="0.35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0" t="s">
        <v>129</v>
      </c>
      <c r="R16" s="51" t="s">
        <v>130</v>
      </c>
      <c r="S16" s="52" t="s">
        <v>146</v>
      </c>
      <c r="T16" s="51" t="s">
        <v>125</v>
      </c>
      <c r="U16" s="77" t="s">
        <v>126</v>
      </c>
      <c r="V16" s="54">
        <v>14.75</v>
      </c>
      <c r="W16" s="51">
        <v>768</v>
      </c>
      <c r="X16" s="51">
        <v>24</v>
      </c>
      <c r="Y16" s="67">
        <v>44657</v>
      </c>
      <c r="Z16" t="s">
        <v>133</v>
      </c>
    </row>
    <row r="17" spans="1:26" ht="15" thickBot="1" x14ac:dyDescent="0.35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208</v>
      </c>
      <c r="L17" s="33">
        <v>13</v>
      </c>
      <c r="M17" s="33">
        <v>365</v>
      </c>
      <c r="Q17" s="50" t="s">
        <v>129</v>
      </c>
      <c r="R17" s="51" t="s">
        <v>130</v>
      </c>
      <c r="S17" s="52" t="s">
        <v>147</v>
      </c>
      <c r="T17" s="51" t="s">
        <v>125</v>
      </c>
      <c r="U17" s="53" t="s">
        <v>126</v>
      </c>
      <c r="V17" s="54">
        <v>14.75</v>
      </c>
      <c r="W17" s="51">
        <v>768</v>
      </c>
      <c r="X17" s="51">
        <v>24</v>
      </c>
      <c r="Y17" s="67">
        <v>44657</v>
      </c>
      <c r="Z17" t="s">
        <v>133</v>
      </c>
    </row>
    <row r="18" spans="1:26" ht="15" thickBot="1" x14ac:dyDescent="0.35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I18" s="32" t="s">
        <v>78</v>
      </c>
      <c r="J18" s="35">
        <v>44652</v>
      </c>
      <c r="K18" s="32" t="s">
        <v>104</v>
      </c>
      <c r="L18" s="33">
        <v>27</v>
      </c>
      <c r="M18" s="33">
        <v>783</v>
      </c>
      <c r="Q18" s="50" t="s">
        <v>129</v>
      </c>
      <c r="R18" s="51" t="s">
        <v>130</v>
      </c>
      <c r="S18" s="52" t="s">
        <v>148</v>
      </c>
      <c r="T18" s="51" t="s">
        <v>125</v>
      </c>
      <c r="U18" s="53" t="s">
        <v>126</v>
      </c>
      <c r="V18" s="54">
        <v>14.75</v>
      </c>
      <c r="W18" s="51">
        <v>768</v>
      </c>
      <c r="X18" s="51">
        <v>24</v>
      </c>
      <c r="Y18" s="67">
        <v>44657</v>
      </c>
      <c r="Z18" t="s">
        <v>133</v>
      </c>
    </row>
    <row r="19" spans="1:26" ht="15" thickBot="1" x14ac:dyDescent="0.35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>
        <v>12005832</v>
      </c>
      <c r="L19" s="33">
        <v>180</v>
      </c>
      <c r="M19" s="33">
        <v>5400</v>
      </c>
      <c r="Q19" s="50" t="s">
        <v>122</v>
      </c>
      <c r="R19" s="51" t="s">
        <v>123</v>
      </c>
      <c r="S19" s="64" t="s">
        <v>149</v>
      </c>
      <c r="T19" s="51" t="s">
        <v>125</v>
      </c>
      <c r="U19" s="53" t="s">
        <v>126</v>
      </c>
      <c r="V19" s="54">
        <v>14.75</v>
      </c>
      <c r="W19" s="51">
        <v>768</v>
      </c>
      <c r="X19" s="51">
        <v>24</v>
      </c>
      <c r="Y19" s="67">
        <v>44657</v>
      </c>
      <c r="Z19" t="s">
        <v>133</v>
      </c>
    </row>
    <row r="20" spans="1:26" ht="15" thickBot="1" x14ac:dyDescent="0.35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44655</v>
      </c>
      <c r="K20" s="32">
        <v>30397572</v>
      </c>
      <c r="L20" s="33">
        <v>154</v>
      </c>
      <c r="M20" s="33">
        <v>4466</v>
      </c>
      <c r="Q20" s="50" t="s">
        <v>122</v>
      </c>
      <c r="R20" s="51" t="s">
        <v>123</v>
      </c>
      <c r="S20" s="64" t="s">
        <v>150</v>
      </c>
      <c r="T20" s="51" t="s">
        <v>125</v>
      </c>
      <c r="U20" s="53" t="s">
        <v>126</v>
      </c>
      <c r="V20" s="54">
        <v>14.75</v>
      </c>
      <c r="W20" s="51">
        <v>768</v>
      </c>
      <c r="X20" s="51">
        <v>24</v>
      </c>
      <c r="Y20" s="67">
        <v>44657</v>
      </c>
      <c r="Z20" t="s">
        <v>133</v>
      </c>
    </row>
    <row r="21" spans="1:26" ht="15" thickBot="1" x14ac:dyDescent="0.35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104</v>
      </c>
      <c r="L21" s="33">
        <v>27</v>
      </c>
      <c r="M21" s="33">
        <v>783</v>
      </c>
      <c r="Q21" s="50" t="s">
        <v>122</v>
      </c>
      <c r="R21" s="51" t="s">
        <v>123</v>
      </c>
      <c r="S21" s="64" t="s">
        <v>151</v>
      </c>
      <c r="T21" s="51" t="s">
        <v>125</v>
      </c>
      <c r="U21" s="53" t="s">
        <v>126</v>
      </c>
      <c r="V21" s="54">
        <v>14.75</v>
      </c>
      <c r="W21" s="51">
        <v>768</v>
      </c>
      <c r="X21" s="51">
        <v>24</v>
      </c>
      <c r="Y21" s="67">
        <v>44657</v>
      </c>
      <c r="Z21" t="s">
        <v>133</v>
      </c>
    </row>
    <row r="22" spans="1:26" ht="15" thickBot="1" x14ac:dyDescent="0.35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>
        <v>12005832</v>
      </c>
      <c r="L22" s="33">
        <v>20</v>
      </c>
      <c r="M22" s="33">
        <v>600</v>
      </c>
      <c r="Q22" s="50" t="s">
        <v>122</v>
      </c>
      <c r="R22" s="51" t="s">
        <v>123</v>
      </c>
      <c r="S22" s="64" t="s">
        <v>152</v>
      </c>
      <c r="T22" s="51" t="s">
        <v>125</v>
      </c>
      <c r="U22" s="53" t="s">
        <v>126</v>
      </c>
      <c r="V22" s="54">
        <v>14.75</v>
      </c>
      <c r="W22" s="51">
        <v>768</v>
      </c>
      <c r="X22" s="51">
        <v>24</v>
      </c>
      <c r="Y22" s="67">
        <v>44657</v>
      </c>
      <c r="Z22" t="s">
        <v>133</v>
      </c>
    </row>
    <row r="23" spans="1:26" ht="15" thickBot="1" x14ac:dyDescent="0.35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K23" s="32" t="s">
        <v>120</v>
      </c>
      <c r="L23" s="33">
        <v>44</v>
      </c>
      <c r="M23" s="33">
        <v>1276</v>
      </c>
      <c r="Q23" s="50" t="s">
        <v>122</v>
      </c>
      <c r="R23" s="51" t="s">
        <v>123</v>
      </c>
      <c r="S23" s="64" t="s">
        <v>153</v>
      </c>
      <c r="T23" s="51" t="s">
        <v>125</v>
      </c>
      <c r="U23" s="53" t="s">
        <v>126</v>
      </c>
      <c r="V23" s="54">
        <v>14.75</v>
      </c>
      <c r="W23" s="51">
        <v>768</v>
      </c>
      <c r="X23" s="51">
        <v>24</v>
      </c>
      <c r="Y23" s="67">
        <v>44657</v>
      </c>
      <c r="Z23" t="s">
        <v>133</v>
      </c>
    </row>
    <row r="24" spans="1:26" ht="15" thickBot="1" x14ac:dyDescent="0.35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K24" s="32" t="s">
        <v>121</v>
      </c>
      <c r="L24" s="33">
        <v>44</v>
      </c>
      <c r="M24" s="33">
        <v>1276</v>
      </c>
      <c r="Q24" s="50" t="s">
        <v>129</v>
      </c>
      <c r="R24" s="51" t="s">
        <v>130</v>
      </c>
      <c r="S24" s="52" t="s">
        <v>154</v>
      </c>
      <c r="T24" s="51" t="s">
        <v>125</v>
      </c>
      <c r="U24" s="53" t="s">
        <v>126</v>
      </c>
      <c r="V24" s="54">
        <v>14.75</v>
      </c>
      <c r="W24" s="51">
        <v>768</v>
      </c>
      <c r="X24" s="51">
        <v>24</v>
      </c>
      <c r="Y24" s="67">
        <v>44657</v>
      </c>
      <c r="Z24" t="s">
        <v>133</v>
      </c>
    </row>
    <row r="25" spans="1:26" ht="15" thickBot="1" x14ac:dyDescent="0.35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J25" s="35">
        <v>44656</v>
      </c>
      <c r="K25" s="32">
        <v>12005832</v>
      </c>
      <c r="L25" s="33">
        <v>140</v>
      </c>
      <c r="M25" s="33">
        <v>4200</v>
      </c>
      <c r="Q25" s="50" t="s">
        <v>122</v>
      </c>
      <c r="R25" s="51" t="s">
        <v>123</v>
      </c>
      <c r="S25" s="64" t="s">
        <v>155</v>
      </c>
      <c r="T25" s="51" t="s">
        <v>125</v>
      </c>
      <c r="U25" s="53" t="s">
        <v>126</v>
      </c>
      <c r="V25" s="54">
        <v>14.75</v>
      </c>
      <c r="W25" s="51">
        <v>768</v>
      </c>
      <c r="X25" s="51">
        <v>24</v>
      </c>
      <c r="Y25" s="67">
        <v>44657</v>
      </c>
      <c r="Z25" t="s">
        <v>133</v>
      </c>
    </row>
    <row r="26" spans="1:26" ht="15" thickBot="1" x14ac:dyDescent="0.35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44657</v>
      </c>
      <c r="K26" s="32">
        <v>12005832</v>
      </c>
      <c r="L26" s="33">
        <v>60</v>
      </c>
      <c r="M26" s="33">
        <v>1800</v>
      </c>
      <c r="Q26" s="50" t="s">
        <v>122</v>
      </c>
      <c r="R26" s="51" t="s">
        <v>123</v>
      </c>
      <c r="S26" s="64" t="s">
        <v>156</v>
      </c>
      <c r="T26" s="51" t="s">
        <v>125</v>
      </c>
      <c r="U26" s="53" t="s">
        <v>126</v>
      </c>
      <c r="V26" s="54">
        <v>14.75</v>
      </c>
      <c r="W26" s="51">
        <v>768</v>
      </c>
      <c r="X26" s="51">
        <v>24</v>
      </c>
      <c r="Y26" s="67">
        <v>44657</v>
      </c>
      <c r="Z26" t="s">
        <v>133</v>
      </c>
    </row>
    <row r="27" spans="1:26" ht="15" thickBot="1" x14ac:dyDescent="0.35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J27" s="35">
        <v>44659</v>
      </c>
      <c r="K27" s="32">
        <v>12005832</v>
      </c>
      <c r="L27" s="33">
        <v>180</v>
      </c>
      <c r="M27" s="33">
        <v>5400</v>
      </c>
      <c r="Q27" s="50" t="s">
        <v>122</v>
      </c>
      <c r="R27" s="51" t="s">
        <v>123</v>
      </c>
      <c r="S27" s="64" t="s">
        <v>157</v>
      </c>
      <c r="T27" s="51" t="s">
        <v>125</v>
      </c>
      <c r="U27" s="53" t="s">
        <v>126</v>
      </c>
      <c r="V27" s="54">
        <v>14.75</v>
      </c>
      <c r="W27" s="51">
        <v>768</v>
      </c>
      <c r="X27" s="51">
        <v>24</v>
      </c>
      <c r="Y27" s="67">
        <v>44657</v>
      </c>
      <c r="Z27" t="s">
        <v>133</v>
      </c>
    </row>
    <row r="28" spans="1:26" ht="15" thickBot="1" x14ac:dyDescent="0.35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K28" s="32" t="s">
        <v>178</v>
      </c>
      <c r="L28" s="33">
        <v>10</v>
      </c>
      <c r="M28" s="33">
        <v>290</v>
      </c>
      <c r="Q28" s="50" t="s">
        <v>122</v>
      </c>
      <c r="R28" s="51" t="s">
        <v>123</v>
      </c>
      <c r="S28" s="64" t="s">
        <v>158</v>
      </c>
      <c r="T28" s="51" t="s">
        <v>125</v>
      </c>
      <c r="U28" s="53" t="s">
        <v>126</v>
      </c>
      <c r="V28" s="54">
        <v>14.75</v>
      </c>
      <c r="W28" s="51">
        <v>768</v>
      </c>
      <c r="X28" s="51">
        <v>24</v>
      </c>
      <c r="Y28" s="67">
        <v>44657</v>
      </c>
      <c r="Z28" t="s">
        <v>133</v>
      </c>
    </row>
    <row r="29" spans="1:26" x14ac:dyDescent="0.3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44662</v>
      </c>
      <c r="K29" s="32">
        <v>30397572</v>
      </c>
      <c r="L29" s="33">
        <v>20</v>
      </c>
      <c r="M29" s="33">
        <v>580</v>
      </c>
      <c r="Q29" s="82" t="s">
        <v>122</v>
      </c>
      <c r="R29" s="83" t="s">
        <v>123</v>
      </c>
      <c r="S29" s="96" t="s">
        <v>159</v>
      </c>
      <c r="T29" s="83" t="s">
        <v>125</v>
      </c>
      <c r="U29" s="84" t="s">
        <v>126</v>
      </c>
      <c r="V29" s="85">
        <v>14.75</v>
      </c>
      <c r="W29" s="83">
        <v>768</v>
      </c>
      <c r="X29" s="83">
        <v>24</v>
      </c>
      <c r="Y29" s="86">
        <v>44657</v>
      </c>
      <c r="Z29" t="s">
        <v>133</v>
      </c>
    </row>
    <row r="30" spans="1:26" x14ac:dyDescent="0.3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K30" s="32">
        <v>12005832</v>
      </c>
      <c r="L30" s="33">
        <v>120</v>
      </c>
      <c r="M30" s="33">
        <v>3600</v>
      </c>
      <c r="Q30" s="88" t="s">
        <v>122</v>
      </c>
      <c r="R30" s="88" t="s">
        <v>123</v>
      </c>
      <c r="S30" s="89" t="s">
        <v>160</v>
      </c>
      <c r="T30" s="88" t="s">
        <v>125</v>
      </c>
      <c r="U30" s="90" t="s">
        <v>126</v>
      </c>
      <c r="V30" s="91">
        <v>14.75</v>
      </c>
      <c r="W30" s="88">
        <v>768</v>
      </c>
      <c r="X30" s="88">
        <v>24</v>
      </c>
      <c r="Y30" s="147">
        <v>44657</v>
      </c>
      <c r="Z30" s="81" t="s">
        <v>133</v>
      </c>
    </row>
    <row r="31" spans="1:26" x14ac:dyDescent="0.3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J31" s="35">
        <v>44664</v>
      </c>
      <c r="K31" s="32" t="s">
        <v>79</v>
      </c>
      <c r="L31" s="33">
        <v>120</v>
      </c>
      <c r="M31" s="33">
        <v>3600</v>
      </c>
      <c r="Q31" s="88" t="s">
        <v>122</v>
      </c>
      <c r="R31" s="88" t="s">
        <v>123</v>
      </c>
      <c r="S31" s="89" t="s">
        <v>161</v>
      </c>
      <c r="T31" s="88" t="s">
        <v>125</v>
      </c>
      <c r="U31" s="90" t="s">
        <v>126</v>
      </c>
      <c r="V31" s="91">
        <v>14.75</v>
      </c>
      <c r="W31" s="88">
        <v>768</v>
      </c>
      <c r="X31" s="88">
        <v>24</v>
      </c>
      <c r="Y31" s="147">
        <v>44657</v>
      </c>
      <c r="Z31" s="81" t="s">
        <v>133</v>
      </c>
    </row>
    <row r="32" spans="1:26" x14ac:dyDescent="0.3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K32" s="32">
        <v>44103133</v>
      </c>
      <c r="L32" s="33">
        <v>1</v>
      </c>
      <c r="M32" s="33">
        <v>21</v>
      </c>
      <c r="Q32" s="92" t="s">
        <v>129</v>
      </c>
      <c r="R32" s="92" t="s">
        <v>130</v>
      </c>
      <c r="S32" s="87" t="s">
        <v>162</v>
      </c>
      <c r="T32" s="92" t="s">
        <v>125</v>
      </c>
      <c r="U32" s="90" t="s">
        <v>126</v>
      </c>
      <c r="V32" s="91">
        <v>14.75</v>
      </c>
      <c r="W32" s="88">
        <v>768</v>
      </c>
      <c r="X32" s="88">
        <v>24</v>
      </c>
      <c r="Y32" s="142">
        <v>44658</v>
      </c>
      <c r="Z32" s="81" t="s">
        <v>133</v>
      </c>
    </row>
    <row r="33" spans="1:26" x14ac:dyDescent="0.3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J33" s="35">
        <v>44666</v>
      </c>
      <c r="K33" s="32" t="s">
        <v>205</v>
      </c>
      <c r="L33" s="33">
        <v>2</v>
      </c>
      <c r="M33" s="33">
        <v>32</v>
      </c>
      <c r="Q33" s="93" t="s">
        <v>122</v>
      </c>
      <c r="R33" s="93" t="s">
        <v>123</v>
      </c>
      <c r="S33" s="95" t="s">
        <v>163</v>
      </c>
      <c r="T33" s="92" t="s">
        <v>125</v>
      </c>
      <c r="U33" s="90" t="s">
        <v>126</v>
      </c>
      <c r="V33" s="91">
        <v>14.75</v>
      </c>
      <c r="W33" s="88">
        <v>768</v>
      </c>
      <c r="X33" s="88">
        <v>24</v>
      </c>
      <c r="Y33" s="142">
        <v>44658</v>
      </c>
      <c r="Z33" s="81" t="s">
        <v>133</v>
      </c>
    </row>
    <row r="34" spans="1:26" x14ac:dyDescent="0.3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J34" s="35">
        <v>44669</v>
      </c>
      <c r="K34" s="32" t="s">
        <v>104</v>
      </c>
      <c r="L34" s="33">
        <v>40</v>
      </c>
      <c r="M34" s="33">
        <v>1160</v>
      </c>
      <c r="Q34" s="93" t="s">
        <v>122</v>
      </c>
      <c r="R34" s="93" t="s">
        <v>123</v>
      </c>
      <c r="S34" s="95" t="s">
        <v>164</v>
      </c>
      <c r="T34" s="92" t="s">
        <v>125</v>
      </c>
      <c r="U34" s="90" t="s">
        <v>126</v>
      </c>
      <c r="V34" s="91">
        <v>14.75</v>
      </c>
      <c r="W34" s="88">
        <v>768</v>
      </c>
      <c r="X34" s="88">
        <v>24</v>
      </c>
      <c r="Y34" s="142">
        <v>44658</v>
      </c>
      <c r="Z34" s="81" t="s">
        <v>133</v>
      </c>
    </row>
    <row r="35" spans="1:26" x14ac:dyDescent="0.3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K35" s="32">
        <v>12005832</v>
      </c>
      <c r="L35" s="33">
        <v>40</v>
      </c>
      <c r="M35" s="33">
        <v>1200</v>
      </c>
      <c r="Q35" s="93" t="s">
        <v>122</v>
      </c>
      <c r="R35" s="93" t="s">
        <v>123</v>
      </c>
      <c r="S35" s="95" t="s">
        <v>165</v>
      </c>
      <c r="T35" s="92" t="s">
        <v>125</v>
      </c>
      <c r="U35" s="90" t="s">
        <v>126</v>
      </c>
      <c r="V35" s="91">
        <v>14.75</v>
      </c>
      <c r="W35" s="88">
        <v>768</v>
      </c>
      <c r="X35" s="88">
        <v>24</v>
      </c>
      <c r="Y35" s="142">
        <v>44658</v>
      </c>
      <c r="Z35" s="81" t="s">
        <v>133</v>
      </c>
    </row>
    <row r="36" spans="1:26" ht="15" thickBot="1" x14ac:dyDescent="0.35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J36" s="35">
        <v>44670</v>
      </c>
      <c r="K36" s="32">
        <v>30397572</v>
      </c>
      <c r="L36" s="33">
        <v>20</v>
      </c>
      <c r="M36" s="33">
        <v>580</v>
      </c>
      <c r="Q36" s="93" t="s">
        <v>122</v>
      </c>
      <c r="R36" s="93" t="s">
        <v>123</v>
      </c>
      <c r="S36" s="95" t="s">
        <v>166</v>
      </c>
      <c r="T36" s="92" t="s">
        <v>125</v>
      </c>
      <c r="U36" s="90" t="s">
        <v>126</v>
      </c>
      <c r="V36" s="91">
        <v>14.75</v>
      </c>
      <c r="W36" s="88">
        <v>768</v>
      </c>
      <c r="X36" s="88">
        <v>24</v>
      </c>
      <c r="Y36" s="142">
        <v>44658</v>
      </c>
      <c r="Z36" s="81" t="s">
        <v>133</v>
      </c>
    </row>
    <row r="37" spans="1:26" x14ac:dyDescent="0.3">
      <c r="A37" s="26">
        <v>394205937</v>
      </c>
      <c r="B37" s="40" t="s">
        <v>78</v>
      </c>
      <c r="C37" s="63">
        <v>12005832</v>
      </c>
      <c r="D37" s="63">
        <v>0</v>
      </c>
      <c r="E37" s="40">
        <v>600</v>
      </c>
      <c r="F37" s="40">
        <v>20</v>
      </c>
      <c r="G37" s="41">
        <v>44656</v>
      </c>
      <c r="K37" s="32" t="s">
        <v>121</v>
      </c>
      <c r="L37" s="33">
        <v>20</v>
      </c>
      <c r="M37" s="33">
        <v>580</v>
      </c>
      <c r="Q37" s="93" t="s">
        <v>122</v>
      </c>
      <c r="R37" s="93" t="s">
        <v>123</v>
      </c>
      <c r="S37" s="95" t="s">
        <v>167</v>
      </c>
      <c r="T37" s="92" t="s">
        <v>125</v>
      </c>
      <c r="U37" s="90" t="s">
        <v>126</v>
      </c>
      <c r="V37" s="91">
        <v>14.75</v>
      </c>
      <c r="W37" s="88">
        <v>768</v>
      </c>
      <c r="X37" s="88">
        <v>24</v>
      </c>
      <c r="Y37" s="142">
        <v>44658</v>
      </c>
      <c r="Z37" s="81" t="s">
        <v>133</v>
      </c>
    </row>
    <row r="38" spans="1:26" x14ac:dyDescent="0.3">
      <c r="A38" s="26">
        <v>394206088</v>
      </c>
      <c r="B38" s="40" t="s">
        <v>78</v>
      </c>
      <c r="C38" s="63">
        <v>12005832</v>
      </c>
      <c r="D38" s="63">
        <v>0</v>
      </c>
      <c r="E38" s="40">
        <v>600</v>
      </c>
      <c r="F38" s="40">
        <v>20</v>
      </c>
      <c r="G38" s="41">
        <v>44656</v>
      </c>
      <c r="I38" s="32" t="s">
        <v>95</v>
      </c>
      <c r="J38" s="32" t="s">
        <v>95</v>
      </c>
      <c r="K38" s="32" t="s">
        <v>95</v>
      </c>
      <c r="L38" s="33"/>
      <c r="M38" s="33"/>
      <c r="Q38" s="93" t="s">
        <v>122</v>
      </c>
      <c r="R38" s="93" t="s">
        <v>123</v>
      </c>
      <c r="S38" s="95" t="s">
        <v>168</v>
      </c>
      <c r="T38" s="92" t="s">
        <v>125</v>
      </c>
      <c r="U38" s="90" t="s">
        <v>126</v>
      </c>
      <c r="V38" s="91">
        <v>14.75</v>
      </c>
      <c r="W38" s="88">
        <v>768</v>
      </c>
      <c r="X38" s="88">
        <v>24</v>
      </c>
      <c r="Y38" s="142">
        <v>44658</v>
      </c>
      <c r="Z38" s="81" t="s">
        <v>133</v>
      </c>
    </row>
    <row r="39" spans="1:26" x14ac:dyDescent="0.3">
      <c r="A39" s="26">
        <v>394206123</v>
      </c>
      <c r="B39" s="40" t="s">
        <v>78</v>
      </c>
      <c r="C39" s="63">
        <v>12005832</v>
      </c>
      <c r="D39" s="63">
        <v>0</v>
      </c>
      <c r="E39" s="40">
        <v>600</v>
      </c>
      <c r="F39" s="40">
        <v>20</v>
      </c>
      <c r="G39" s="41">
        <v>44656</v>
      </c>
      <c r="I39" s="32" t="s">
        <v>223</v>
      </c>
      <c r="J39" s="35">
        <v>44669</v>
      </c>
      <c r="K39" s="32" t="s">
        <v>121</v>
      </c>
      <c r="L39" s="33">
        <v>180</v>
      </c>
      <c r="M39" s="33">
        <v>5220</v>
      </c>
      <c r="Q39" s="93" t="s">
        <v>122</v>
      </c>
      <c r="R39" s="93" t="s">
        <v>123</v>
      </c>
      <c r="S39" s="95" t="s">
        <v>169</v>
      </c>
      <c r="T39" s="92" t="s">
        <v>125</v>
      </c>
      <c r="U39" s="90" t="s">
        <v>126</v>
      </c>
      <c r="V39" s="91">
        <v>14.75</v>
      </c>
      <c r="W39" s="88">
        <v>768</v>
      </c>
      <c r="X39" s="88">
        <v>24</v>
      </c>
      <c r="Y39" s="142">
        <v>44658</v>
      </c>
      <c r="Z39" s="148" t="s">
        <v>133</v>
      </c>
    </row>
    <row r="40" spans="1:26" x14ac:dyDescent="0.3">
      <c r="A40" s="26">
        <v>394206148</v>
      </c>
      <c r="B40" s="40" t="s">
        <v>78</v>
      </c>
      <c r="C40" s="63">
        <v>12005832</v>
      </c>
      <c r="D40" s="63">
        <v>0</v>
      </c>
      <c r="E40" s="40">
        <v>600</v>
      </c>
      <c r="F40" s="40">
        <v>20</v>
      </c>
      <c r="G40" s="41">
        <v>44656</v>
      </c>
      <c r="K40" s="32" t="s">
        <v>180</v>
      </c>
      <c r="L40" s="33">
        <v>60</v>
      </c>
      <c r="M40" s="33">
        <v>1800</v>
      </c>
      <c r="Q40" s="93" t="s">
        <v>122</v>
      </c>
      <c r="R40" s="93" t="s">
        <v>123</v>
      </c>
      <c r="S40" s="92" t="s">
        <v>172</v>
      </c>
      <c r="T40" s="92" t="s">
        <v>125</v>
      </c>
      <c r="U40" s="90" t="s">
        <v>126</v>
      </c>
      <c r="V40" s="91">
        <v>14.75</v>
      </c>
      <c r="W40" s="88">
        <v>768</v>
      </c>
      <c r="X40" s="88">
        <v>24</v>
      </c>
      <c r="Y40" s="97">
        <v>44659</v>
      </c>
      <c r="Z40" s="148" t="s">
        <v>133</v>
      </c>
    </row>
    <row r="41" spans="1:26" x14ac:dyDescent="0.3">
      <c r="A41" s="46">
        <v>394206277</v>
      </c>
      <c r="B41" s="40" t="s">
        <v>78</v>
      </c>
      <c r="C41" s="63">
        <v>12005832</v>
      </c>
      <c r="D41" s="63">
        <v>0</v>
      </c>
      <c r="E41" s="40">
        <v>600</v>
      </c>
      <c r="F41" s="40">
        <v>20</v>
      </c>
      <c r="G41" s="41">
        <v>44656</v>
      </c>
      <c r="J41" s="35">
        <v>44670</v>
      </c>
      <c r="K41" s="32" t="s">
        <v>121</v>
      </c>
      <c r="L41" s="33">
        <v>140</v>
      </c>
      <c r="M41" s="33">
        <v>4060</v>
      </c>
      <c r="Q41" s="93" t="s">
        <v>122</v>
      </c>
      <c r="R41" s="93" t="s">
        <v>123</v>
      </c>
      <c r="S41" s="143" t="s">
        <v>173</v>
      </c>
      <c r="T41" s="92" t="s">
        <v>125</v>
      </c>
      <c r="U41" s="90" t="s">
        <v>126</v>
      </c>
      <c r="V41" s="91">
        <v>14.75</v>
      </c>
      <c r="W41" s="88">
        <v>768</v>
      </c>
      <c r="X41" s="88">
        <v>24</v>
      </c>
      <c r="Y41" s="97">
        <v>44659</v>
      </c>
      <c r="Z41" s="148" t="s">
        <v>133</v>
      </c>
    </row>
    <row r="42" spans="1:26" x14ac:dyDescent="0.3">
      <c r="A42" s="26">
        <v>394206291</v>
      </c>
      <c r="B42" s="40" t="s">
        <v>78</v>
      </c>
      <c r="C42" s="63">
        <v>12005832</v>
      </c>
      <c r="D42" s="63">
        <v>0</v>
      </c>
      <c r="E42" s="40">
        <v>600</v>
      </c>
      <c r="F42" s="40">
        <v>20</v>
      </c>
      <c r="G42" s="41">
        <v>44656</v>
      </c>
      <c r="K42" s="32" t="s">
        <v>208</v>
      </c>
      <c r="L42" s="33">
        <v>7</v>
      </c>
      <c r="M42" s="33">
        <v>195</v>
      </c>
      <c r="Q42" s="88" t="s">
        <v>213</v>
      </c>
      <c r="R42" s="88" t="s">
        <v>214</v>
      </c>
      <c r="S42" s="144" t="s">
        <v>209</v>
      </c>
      <c r="T42" s="93" t="s">
        <v>34</v>
      </c>
      <c r="U42" s="145">
        <v>12005833</v>
      </c>
      <c r="V42" s="91">
        <v>0</v>
      </c>
      <c r="W42" s="146">
        <v>600</v>
      </c>
      <c r="X42" s="146">
        <v>20</v>
      </c>
      <c r="Y42" s="97">
        <v>44665</v>
      </c>
      <c r="Z42" s="149" t="s">
        <v>212</v>
      </c>
    </row>
    <row r="43" spans="1:26" x14ac:dyDescent="0.3">
      <c r="A43" s="26">
        <v>394206335</v>
      </c>
      <c r="B43" s="40" t="s">
        <v>78</v>
      </c>
      <c r="C43" s="63">
        <v>12005832</v>
      </c>
      <c r="D43" s="63">
        <v>0</v>
      </c>
      <c r="E43" s="40">
        <v>600</v>
      </c>
      <c r="F43" s="40">
        <v>20</v>
      </c>
      <c r="G43" s="41">
        <v>44656</v>
      </c>
      <c r="I43" s="32" t="s">
        <v>96</v>
      </c>
      <c r="L43" s="33">
        <v>2600</v>
      </c>
      <c r="M43" s="33">
        <v>76965</v>
      </c>
      <c r="Q43" s="88" t="s">
        <v>213</v>
      </c>
      <c r="R43" s="88" t="s">
        <v>214</v>
      </c>
      <c r="S43" s="144" t="s">
        <v>210</v>
      </c>
      <c r="T43" s="93" t="s">
        <v>34</v>
      </c>
      <c r="U43" s="145">
        <v>12005833</v>
      </c>
      <c r="V43" s="91">
        <v>0</v>
      </c>
      <c r="W43" s="146">
        <v>600</v>
      </c>
      <c r="X43" s="146">
        <v>20</v>
      </c>
      <c r="Y43" s="97">
        <v>44665</v>
      </c>
      <c r="Z43" s="149" t="s">
        <v>212</v>
      </c>
    </row>
    <row r="44" spans="1:26" x14ac:dyDescent="0.3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Q44" s="88" t="s">
        <v>213</v>
      </c>
      <c r="R44" s="88" t="s">
        <v>214</v>
      </c>
      <c r="S44" s="144" t="s">
        <v>211</v>
      </c>
      <c r="T44" s="93" t="s">
        <v>34</v>
      </c>
      <c r="U44" s="145">
        <v>12005833</v>
      </c>
      <c r="V44" s="91">
        <v>0</v>
      </c>
      <c r="W44" s="146">
        <v>600</v>
      </c>
      <c r="X44" s="146">
        <v>20</v>
      </c>
      <c r="Y44" s="97">
        <v>44665</v>
      </c>
      <c r="Z44" s="149" t="s">
        <v>212</v>
      </c>
    </row>
    <row r="45" spans="1:26" x14ac:dyDescent="0.3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Q45" s="166" t="s">
        <v>217</v>
      </c>
      <c r="R45" s="166" t="s">
        <v>218</v>
      </c>
      <c r="S45" s="167" t="s">
        <v>215</v>
      </c>
      <c r="T45" s="167" t="s">
        <v>69</v>
      </c>
      <c r="U45" s="168">
        <v>12005832</v>
      </c>
      <c r="V45" s="169">
        <v>0</v>
      </c>
      <c r="W45" s="170">
        <v>600</v>
      </c>
      <c r="X45" s="170">
        <v>20</v>
      </c>
      <c r="Y45" s="171">
        <v>44669</v>
      </c>
      <c r="Z45" s="149" t="s">
        <v>212</v>
      </c>
    </row>
    <row r="46" spans="1:26" x14ac:dyDescent="0.3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Q46" s="151" t="s">
        <v>219</v>
      </c>
      <c r="R46" s="93" t="s">
        <v>220</v>
      </c>
      <c r="S46" s="152" t="s">
        <v>216</v>
      </c>
      <c r="T46" s="152" t="s">
        <v>69</v>
      </c>
      <c r="U46" s="90">
        <v>12005832</v>
      </c>
      <c r="V46" s="91">
        <v>0</v>
      </c>
      <c r="W46" s="146">
        <v>600</v>
      </c>
      <c r="X46" s="146">
        <v>20</v>
      </c>
      <c r="Y46" s="173">
        <v>44669</v>
      </c>
      <c r="Z46" s="149" t="s">
        <v>212</v>
      </c>
    </row>
    <row r="47" spans="1:26" x14ac:dyDescent="0.3">
      <c r="A47" s="46">
        <v>393416891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Q47" s="93" t="s">
        <v>227</v>
      </c>
      <c r="R47" s="93" t="s">
        <v>228</v>
      </c>
      <c r="S47" s="152" t="s">
        <v>224</v>
      </c>
      <c r="T47" s="93" t="s">
        <v>34</v>
      </c>
      <c r="U47" s="145">
        <v>12005833</v>
      </c>
      <c r="V47" s="91">
        <v>0</v>
      </c>
      <c r="W47" s="146">
        <v>600</v>
      </c>
      <c r="X47" s="146">
        <v>20</v>
      </c>
      <c r="Y47" s="173">
        <v>44670</v>
      </c>
      <c r="Z47" s="149" t="s">
        <v>212</v>
      </c>
    </row>
    <row r="48" spans="1:26" x14ac:dyDescent="0.3">
      <c r="A48" s="26">
        <v>393416970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Q48" s="93" t="s">
        <v>227</v>
      </c>
      <c r="R48" s="93" t="s">
        <v>228</v>
      </c>
      <c r="S48" s="152" t="s">
        <v>225</v>
      </c>
      <c r="T48" s="93" t="s">
        <v>34</v>
      </c>
      <c r="U48" s="145">
        <v>12005833</v>
      </c>
      <c r="V48" s="91">
        <v>0</v>
      </c>
      <c r="W48" s="146">
        <v>600</v>
      </c>
      <c r="X48" s="146">
        <v>20</v>
      </c>
      <c r="Y48" s="173">
        <v>44670</v>
      </c>
      <c r="Z48" s="149" t="s">
        <v>212</v>
      </c>
    </row>
    <row r="49" spans="1:26" x14ac:dyDescent="0.3">
      <c r="A49" s="26">
        <v>393417009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Q49" s="88" t="s">
        <v>227</v>
      </c>
      <c r="R49" s="93" t="s">
        <v>228</v>
      </c>
      <c r="S49" s="172" t="s">
        <v>226</v>
      </c>
      <c r="T49" s="88" t="s">
        <v>34</v>
      </c>
      <c r="U49" s="90">
        <v>12005833</v>
      </c>
      <c r="V49" s="91">
        <v>0</v>
      </c>
      <c r="W49" s="146">
        <v>600</v>
      </c>
      <c r="X49" s="146">
        <v>20</v>
      </c>
      <c r="Y49" s="173">
        <v>44670</v>
      </c>
      <c r="Z49" s="174" t="s">
        <v>212</v>
      </c>
    </row>
    <row r="50" spans="1:26" x14ac:dyDescent="0.3">
      <c r="A50" s="68" t="s">
        <v>142</v>
      </c>
      <c r="B50" s="69" t="s">
        <v>7</v>
      </c>
      <c r="C50" s="63" t="s">
        <v>79</v>
      </c>
      <c r="D50" s="69">
        <v>15</v>
      </c>
      <c r="E50" s="69">
        <v>600</v>
      </c>
      <c r="F50" s="69">
        <v>20</v>
      </c>
      <c r="G50" s="70">
        <v>44657</v>
      </c>
      <c r="Q50" s="185" t="s">
        <v>234</v>
      </c>
      <c r="R50" s="185" t="s">
        <v>235</v>
      </c>
      <c r="S50" s="186" t="s">
        <v>233</v>
      </c>
      <c r="T50" s="186" t="s">
        <v>236</v>
      </c>
      <c r="U50" s="168" t="s">
        <v>238</v>
      </c>
      <c r="V50" s="195">
        <v>14.75</v>
      </c>
      <c r="W50" s="187">
        <v>624</v>
      </c>
      <c r="X50" s="187">
        <v>24</v>
      </c>
      <c r="Y50" s="188">
        <v>44671</v>
      </c>
      <c r="Z50" s="175" t="s">
        <v>237</v>
      </c>
    </row>
    <row r="51" spans="1:26" x14ac:dyDescent="0.3">
      <c r="A51" s="68" t="s">
        <v>143</v>
      </c>
      <c r="B51" s="69" t="s">
        <v>7</v>
      </c>
      <c r="C51" s="63" t="s">
        <v>79</v>
      </c>
      <c r="D51" s="69">
        <v>15</v>
      </c>
      <c r="E51" s="69">
        <v>600</v>
      </c>
      <c r="F51" s="69">
        <v>20</v>
      </c>
      <c r="G51" s="70">
        <v>44657</v>
      </c>
      <c r="Q51" s="93" t="s">
        <v>234</v>
      </c>
      <c r="R51" s="93" t="s">
        <v>235</v>
      </c>
      <c r="S51" s="196" t="s">
        <v>244</v>
      </c>
      <c r="T51" s="92" t="s">
        <v>236</v>
      </c>
      <c r="U51" s="189" t="s">
        <v>238</v>
      </c>
      <c r="V51" s="91">
        <v>14.75</v>
      </c>
      <c r="W51" s="146">
        <v>624</v>
      </c>
      <c r="X51" s="146">
        <v>24</v>
      </c>
      <c r="Y51" s="190">
        <v>44672</v>
      </c>
      <c r="Z51" s="191" t="s">
        <v>237</v>
      </c>
    </row>
    <row r="52" spans="1:26" x14ac:dyDescent="0.3">
      <c r="A52" s="68" t="s">
        <v>144</v>
      </c>
      <c r="B52" s="69" t="s">
        <v>7</v>
      </c>
      <c r="C52" s="63" t="s">
        <v>79</v>
      </c>
      <c r="D52" s="69">
        <v>15</v>
      </c>
      <c r="E52" s="69">
        <v>600</v>
      </c>
      <c r="F52" s="69">
        <v>20</v>
      </c>
      <c r="G52" s="70">
        <v>44657</v>
      </c>
      <c r="Q52" s="93" t="s">
        <v>234</v>
      </c>
      <c r="R52" s="93" t="s">
        <v>235</v>
      </c>
      <c r="S52" s="196" t="s">
        <v>245</v>
      </c>
      <c r="T52" s="92" t="s">
        <v>236</v>
      </c>
      <c r="U52" s="189" t="s">
        <v>238</v>
      </c>
      <c r="V52" s="91">
        <v>14.75</v>
      </c>
      <c r="W52" s="146">
        <v>624</v>
      </c>
      <c r="X52" s="146">
        <v>24</v>
      </c>
      <c r="Y52" s="190">
        <v>44672</v>
      </c>
      <c r="Z52" s="191" t="s">
        <v>237</v>
      </c>
    </row>
    <row r="53" spans="1:26" x14ac:dyDescent="0.3">
      <c r="A53" s="71">
        <v>394206168</v>
      </c>
      <c r="B53" s="69" t="s">
        <v>78</v>
      </c>
      <c r="C53" s="72">
        <v>12005832</v>
      </c>
      <c r="D53" s="69">
        <v>0</v>
      </c>
      <c r="E53" s="69">
        <v>600</v>
      </c>
      <c r="F53" s="69">
        <v>20</v>
      </c>
      <c r="G53" s="70">
        <v>44657</v>
      </c>
      <c r="Q53" s="93" t="s">
        <v>227</v>
      </c>
      <c r="R53" s="93" t="s">
        <v>228</v>
      </c>
      <c r="S53" s="197" t="s">
        <v>246</v>
      </c>
      <c r="T53" s="92" t="s">
        <v>34</v>
      </c>
      <c r="U53" s="189">
        <v>12005833</v>
      </c>
      <c r="V53" s="91">
        <v>0</v>
      </c>
      <c r="W53" s="146">
        <v>600</v>
      </c>
      <c r="X53" s="146">
        <v>20</v>
      </c>
      <c r="Y53" s="190">
        <v>44672</v>
      </c>
      <c r="Z53" s="192" t="s">
        <v>212</v>
      </c>
    </row>
    <row r="54" spans="1:26" x14ac:dyDescent="0.3">
      <c r="A54" s="71">
        <v>394206186</v>
      </c>
      <c r="B54" s="69" t="s">
        <v>78</v>
      </c>
      <c r="C54" s="72">
        <v>12005832</v>
      </c>
      <c r="D54" s="69">
        <v>0</v>
      </c>
      <c r="E54" s="69">
        <v>600</v>
      </c>
      <c r="F54" s="69">
        <v>20</v>
      </c>
      <c r="G54" s="70">
        <v>44657</v>
      </c>
      <c r="Q54" s="93" t="s">
        <v>234</v>
      </c>
      <c r="R54" s="93" t="s">
        <v>235</v>
      </c>
      <c r="S54" s="196" t="s">
        <v>247</v>
      </c>
      <c r="T54" s="92" t="s">
        <v>236</v>
      </c>
      <c r="U54" s="189" t="s">
        <v>238</v>
      </c>
      <c r="V54" s="91">
        <v>14.75</v>
      </c>
      <c r="W54" s="146">
        <v>624</v>
      </c>
      <c r="X54" s="146">
        <v>24</v>
      </c>
      <c r="Y54" s="190">
        <v>44672</v>
      </c>
      <c r="Z54" s="191" t="s">
        <v>237</v>
      </c>
    </row>
    <row r="55" spans="1:26" x14ac:dyDescent="0.3">
      <c r="A55" s="71">
        <v>394206234</v>
      </c>
      <c r="B55" s="69" t="s">
        <v>78</v>
      </c>
      <c r="C55" s="72">
        <v>12005832</v>
      </c>
      <c r="D55" s="69">
        <v>0</v>
      </c>
      <c r="E55" s="69">
        <v>600</v>
      </c>
      <c r="F55" s="69">
        <v>20</v>
      </c>
      <c r="G55" s="70">
        <v>44657</v>
      </c>
      <c r="Q55" s="93" t="s">
        <v>227</v>
      </c>
      <c r="R55" s="93" t="s">
        <v>228</v>
      </c>
      <c r="S55" s="196" t="s">
        <v>248</v>
      </c>
      <c r="T55" s="92" t="s">
        <v>34</v>
      </c>
      <c r="U55" s="189">
        <v>12005833</v>
      </c>
      <c r="V55" s="91">
        <v>0</v>
      </c>
      <c r="W55" s="146">
        <v>600</v>
      </c>
      <c r="X55" s="146">
        <v>20</v>
      </c>
      <c r="Y55" s="190">
        <v>44672</v>
      </c>
      <c r="Z55" s="192" t="s">
        <v>212</v>
      </c>
    </row>
    <row r="56" spans="1:26" x14ac:dyDescent="0.3">
      <c r="A56" s="98" t="s">
        <v>170</v>
      </c>
      <c r="B56" s="69" t="s">
        <v>7</v>
      </c>
      <c r="C56" s="94" t="s">
        <v>79</v>
      </c>
      <c r="D56" s="69">
        <v>15</v>
      </c>
      <c r="E56" s="69">
        <v>600</v>
      </c>
      <c r="F56" s="69">
        <v>20</v>
      </c>
      <c r="G56" s="70">
        <v>44658</v>
      </c>
      <c r="Q56" s="93" t="s">
        <v>234</v>
      </c>
      <c r="R56" s="93" t="s">
        <v>235</v>
      </c>
      <c r="S56" s="196" t="s">
        <v>249</v>
      </c>
      <c r="T56" s="193" t="s">
        <v>250</v>
      </c>
      <c r="U56" s="145" t="s">
        <v>238</v>
      </c>
      <c r="V56" s="194">
        <v>14.75</v>
      </c>
      <c r="W56" s="93">
        <v>624</v>
      </c>
      <c r="X56" s="93">
        <v>24</v>
      </c>
      <c r="Y56" s="190">
        <v>44672</v>
      </c>
      <c r="Z56" s="191" t="s">
        <v>237</v>
      </c>
    </row>
    <row r="57" spans="1:26" x14ac:dyDescent="0.3">
      <c r="A57" s="98" t="s">
        <v>171</v>
      </c>
      <c r="B57" s="69" t="s">
        <v>7</v>
      </c>
      <c r="C57" s="94" t="s">
        <v>79</v>
      </c>
      <c r="D57" s="69">
        <v>15</v>
      </c>
      <c r="E57" s="69">
        <v>600</v>
      </c>
      <c r="F57" s="69">
        <v>20</v>
      </c>
      <c r="G57" s="70">
        <v>44658</v>
      </c>
      <c r="Q57" s="93" t="s">
        <v>234</v>
      </c>
      <c r="R57" s="93" t="s">
        <v>235</v>
      </c>
      <c r="S57" s="196" t="s">
        <v>251</v>
      </c>
      <c r="T57" s="92" t="s">
        <v>236</v>
      </c>
      <c r="U57" s="189" t="s">
        <v>238</v>
      </c>
      <c r="V57" s="189">
        <v>14.75</v>
      </c>
      <c r="W57" s="93">
        <v>624</v>
      </c>
      <c r="X57" s="93">
        <v>24</v>
      </c>
      <c r="Y57" s="190">
        <v>44672</v>
      </c>
      <c r="Z57" s="191" t="s">
        <v>237</v>
      </c>
    </row>
    <row r="58" spans="1:26" x14ac:dyDescent="0.3">
      <c r="A58" s="99" t="s">
        <v>174</v>
      </c>
      <c r="B58" s="100" t="s">
        <v>7</v>
      </c>
      <c r="C58" s="101" t="s">
        <v>79</v>
      </c>
      <c r="D58" s="102">
        <v>15</v>
      </c>
      <c r="E58" s="99">
        <v>600</v>
      </c>
      <c r="F58" s="99">
        <v>20</v>
      </c>
      <c r="G58" s="103">
        <v>44659</v>
      </c>
    </row>
    <row r="59" spans="1:26" x14ac:dyDescent="0.3">
      <c r="A59" s="99" t="s">
        <v>175</v>
      </c>
      <c r="B59" s="100" t="s">
        <v>78</v>
      </c>
      <c r="C59" s="101" t="s">
        <v>178</v>
      </c>
      <c r="D59" s="102">
        <v>18</v>
      </c>
      <c r="E59" s="99">
        <v>290</v>
      </c>
      <c r="F59" s="99">
        <v>10</v>
      </c>
      <c r="G59" s="103">
        <v>44659</v>
      </c>
    </row>
    <row r="60" spans="1:26" x14ac:dyDescent="0.3">
      <c r="A60" s="99" t="s">
        <v>176</v>
      </c>
      <c r="B60" s="100" t="s">
        <v>7</v>
      </c>
      <c r="C60" s="101" t="s">
        <v>79</v>
      </c>
      <c r="D60" s="102">
        <v>15</v>
      </c>
      <c r="E60" s="99">
        <v>600</v>
      </c>
      <c r="F60" s="99">
        <v>20</v>
      </c>
      <c r="G60" s="103">
        <v>44659</v>
      </c>
    </row>
    <row r="61" spans="1:26" x14ac:dyDescent="0.3">
      <c r="A61" s="99" t="s">
        <v>177</v>
      </c>
      <c r="B61" s="100" t="s">
        <v>7</v>
      </c>
      <c r="C61" s="101" t="s">
        <v>79</v>
      </c>
      <c r="D61" s="102">
        <v>15</v>
      </c>
      <c r="E61" s="99">
        <v>600</v>
      </c>
      <c r="F61" s="99">
        <v>20</v>
      </c>
      <c r="G61" s="103">
        <v>44659</v>
      </c>
    </row>
    <row r="62" spans="1:26" x14ac:dyDescent="0.3">
      <c r="A62" s="100" t="s">
        <v>179</v>
      </c>
      <c r="B62" s="100" t="s">
        <v>7</v>
      </c>
      <c r="C62" s="101" t="s">
        <v>79</v>
      </c>
      <c r="D62" s="102">
        <v>15</v>
      </c>
      <c r="E62" s="99">
        <v>510</v>
      </c>
      <c r="F62" s="99">
        <v>17</v>
      </c>
      <c r="G62" s="103">
        <v>44659</v>
      </c>
    </row>
    <row r="63" spans="1:26" x14ac:dyDescent="0.3">
      <c r="A63" s="104">
        <v>394018679</v>
      </c>
      <c r="B63" s="104" t="s">
        <v>78</v>
      </c>
      <c r="C63" s="105">
        <v>12005832</v>
      </c>
      <c r="D63" s="104">
        <v>0</v>
      </c>
      <c r="E63" s="104">
        <v>600</v>
      </c>
      <c r="F63" s="104">
        <v>20</v>
      </c>
      <c r="G63" s="103">
        <v>44659</v>
      </c>
    </row>
    <row r="64" spans="1:26" x14ac:dyDescent="0.3">
      <c r="A64" s="104">
        <v>394304768</v>
      </c>
      <c r="B64" s="104" t="s">
        <v>78</v>
      </c>
      <c r="C64" s="105">
        <v>12005832</v>
      </c>
      <c r="D64" s="104">
        <v>0</v>
      </c>
      <c r="E64" s="104">
        <v>600</v>
      </c>
      <c r="F64" s="104">
        <v>20</v>
      </c>
      <c r="G64" s="103">
        <v>44659</v>
      </c>
    </row>
    <row r="65" spans="1:27" x14ac:dyDescent="0.3">
      <c r="A65" s="104">
        <v>394305160</v>
      </c>
      <c r="B65" s="104" t="s">
        <v>78</v>
      </c>
      <c r="C65" s="105">
        <v>12005832</v>
      </c>
      <c r="D65" s="104">
        <v>0</v>
      </c>
      <c r="E65" s="104">
        <v>600</v>
      </c>
      <c r="F65" s="104">
        <v>20</v>
      </c>
      <c r="G65" s="103">
        <v>44659</v>
      </c>
    </row>
    <row r="66" spans="1:27" x14ac:dyDescent="0.3">
      <c r="A66" s="104">
        <v>394305234</v>
      </c>
      <c r="B66" s="104" t="s">
        <v>78</v>
      </c>
      <c r="C66" s="105">
        <v>12005832</v>
      </c>
      <c r="D66" s="104">
        <v>0</v>
      </c>
      <c r="E66" s="104">
        <v>600</v>
      </c>
      <c r="F66" s="104">
        <v>20</v>
      </c>
      <c r="G66" s="103">
        <v>44659</v>
      </c>
      <c r="AA66" s="29"/>
    </row>
    <row r="67" spans="1:27" x14ac:dyDescent="0.3">
      <c r="A67" s="104">
        <v>394305304</v>
      </c>
      <c r="B67" s="104" t="s">
        <v>78</v>
      </c>
      <c r="C67" s="105">
        <v>12005832</v>
      </c>
      <c r="D67" s="104">
        <v>0</v>
      </c>
      <c r="E67" s="104">
        <v>600</v>
      </c>
      <c r="F67" s="104">
        <v>20</v>
      </c>
      <c r="G67" s="103">
        <v>44659</v>
      </c>
      <c r="AA67" s="29"/>
    </row>
    <row r="68" spans="1:27" x14ac:dyDescent="0.3">
      <c r="A68" s="104">
        <v>394305379</v>
      </c>
      <c r="B68" s="104" t="s">
        <v>78</v>
      </c>
      <c r="C68" s="105">
        <v>12005832</v>
      </c>
      <c r="D68" s="104">
        <v>0</v>
      </c>
      <c r="E68" s="104">
        <v>600</v>
      </c>
      <c r="F68" s="104">
        <v>20</v>
      </c>
      <c r="G68" s="103">
        <v>44659</v>
      </c>
      <c r="AA68" s="29"/>
    </row>
    <row r="69" spans="1:27" x14ac:dyDescent="0.3">
      <c r="A69" s="104">
        <v>394305506</v>
      </c>
      <c r="B69" s="104" t="s">
        <v>78</v>
      </c>
      <c r="C69" s="105">
        <v>12005832</v>
      </c>
      <c r="D69" s="104">
        <v>0</v>
      </c>
      <c r="E69" s="104">
        <v>600</v>
      </c>
      <c r="F69" s="104">
        <v>20</v>
      </c>
      <c r="G69" s="103">
        <v>44659</v>
      </c>
    </row>
    <row r="70" spans="1:27" x14ac:dyDescent="0.3">
      <c r="A70" s="104">
        <v>394305538</v>
      </c>
      <c r="B70" s="104" t="s">
        <v>78</v>
      </c>
      <c r="C70" s="105">
        <v>12005832</v>
      </c>
      <c r="D70" s="104">
        <v>0</v>
      </c>
      <c r="E70" s="104">
        <v>600</v>
      </c>
      <c r="F70" s="104">
        <v>20</v>
      </c>
      <c r="G70" s="103">
        <v>44659</v>
      </c>
    </row>
    <row r="71" spans="1:27" x14ac:dyDescent="0.3">
      <c r="A71" s="104">
        <v>394305686</v>
      </c>
      <c r="B71" s="104" t="s">
        <v>78</v>
      </c>
      <c r="C71" s="105">
        <v>12005832</v>
      </c>
      <c r="D71" s="104">
        <v>0</v>
      </c>
      <c r="E71" s="104">
        <v>600</v>
      </c>
      <c r="F71" s="104">
        <v>20</v>
      </c>
      <c r="G71" s="103">
        <v>44659</v>
      </c>
    </row>
    <row r="72" spans="1:27" x14ac:dyDescent="0.3">
      <c r="A72" s="104">
        <v>394290699</v>
      </c>
      <c r="B72" s="104" t="s">
        <v>7</v>
      </c>
      <c r="C72" s="105">
        <v>30390372</v>
      </c>
      <c r="D72" s="104">
        <v>0</v>
      </c>
      <c r="E72" s="104">
        <v>580</v>
      </c>
      <c r="F72" s="104">
        <v>20</v>
      </c>
      <c r="G72" s="103">
        <v>44659</v>
      </c>
    </row>
    <row r="73" spans="1:27" x14ac:dyDescent="0.3">
      <c r="A73" s="104">
        <v>394290901</v>
      </c>
      <c r="B73" s="104" t="s">
        <v>7</v>
      </c>
      <c r="C73" s="105">
        <v>30390372</v>
      </c>
      <c r="D73" s="104">
        <v>0</v>
      </c>
      <c r="E73" s="104">
        <v>580</v>
      </c>
      <c r="F73" s="104">
        <v>20</v>
      </c>
      <c r="G73" s="103">
        <v>44659</v>
      </c>
    </row>
    <row r="74" spans="1:27" x14ac:dyDescent="0.3">
      <c r="A74" s="104">
        <v>394290950</v>
      </c>
      <c r="B74" s="104" t="s">
        <v>7</v>
      </c>
      <c r="C74" s="105">
        <v>30390372</v>
      </c>
      <c r="D74" s="104">
        <v>0</v>
      </c>
      <c r="E74" s="104">
        <v>580</v>
      </c>
      <c r="F74" s="104">
        <v>20</v>
      </c>
      <c r="G74" s="103">
        <v>44659</v>
      </c>
    </row>
    <row r="75" spans="1:27" x14ac:dyDescent="0.3">
      <c r="A75" s="104">
        <v>394291006</v>
      </c>
      <c r="B75" s="104" t="s">
        <v>7</v>
      </c>
      <c r="C75" s="105" t="s">
        <v>180</v>
      </c>
      <c r="D75" s="105">
        <v>15</v>
      </c>
      <c r="E75" s="104">
        <v>600</v>
      </c>
      <c r="F75" s="104">
        <v>20</v>
      </c>
      <c r="G75" s="103">
        <v>44659</v>
      </c>
    </row>
    <row r="76" spans="1:27" x14ac:dyDescent="0.3">
      <c r="A76" s="104">
        <v>394291167</v>
      </c>
      <c r="B76" s="104" t="s">
        <v>7</v>
      </c>
      <c r="C76" s="105" t="s">
        <v>180</v>
      </c>
      <c r="D76" s="105">
        <v>15</v>
      </c>
      <c r="E76" s="104">
        <v>600</v>
      </c>
      <c r="F76" s="104">
        <v>20</v>
      </c>
      <c r="G76" s="103">
        <v>44659</v>
      </c>
    </row>
    <row r="77" spans="1:27" x14ac:dyDescent="0.3">
      <c r="A77" s="104">
        <v>394291216</v>
      </c>
      <c r="B77" s="104" t="s">
        <v>7</v>
      </c>
      <c r="C77" s="105" t="s">
        <v>180</v>
      </c>
      <c r="D77" s="105">
        <v>15</v>
      </c>
      <c r="E77" s="104">
        <v>600</v>
      </c>
      <c r="F77" s="104">
        <v>20</v>
      </c>
      <c r="G77" s="103">
        <v>44659</v>
      </c>
    </row>
    <row r="78" spans="1:27" x14ac:dyDescent="0.3">
      <c r="A78" s="106">
        <v>394291786</v>
      </c>
      <c r="B78" s="106" t="s">
        <v>7</v>
      </c>
      <c r="C78" s="107" t="s">
        <v>180</v>
      </c>
      <c r="D78" s="107">
        <v>15</v>
      </c>
      <c r="E78" s="106">
        <v>600</v>
      </c>
      <c r="F78" s="106">
        <v>20</v>
      </c>
      <c r="G78" s="108">
        <v>44659</v>
      </c>
    </row>
    <row r="79" spans="1:27" x14ac:dyDescent="0.3">
      <c r="A79" s="109" t="s">
        <v>181</v>
      </c>
      <c r="B79" s="110" t="s">
        <v>7</v>
      </c>
      <c r="C79" s="161" t="s">
        <v>79</v>
      </c>
      <c r="D79" s="109">
        <v>15</v>
      </c>
      <c r="E79" s="109">
        <v>600</v>
      </c>
      <c r="F79" s="109">
        <v>20</v>
      </c>
      <c r="G79" s="111">
        <v>44662</v>
      </c>
    </row>
    <row r="80" spans="1:27" x14ac:dyDescent="0.3">
      <c r="A80" s="112" t="s">
        <v>182</v>
      </c>
      <c r="B80" s="113" t="s">
        <v>7</v>
      </c>
      <c r="C80" s="161" t="s">
        <v>79</v>
      </c>
      <c r="D80" s="112">
        <v>15</v>
      </c>
      <c r="E80" s="112">
        <v>570</v>
      </c>
      <c r="F80" s="112">
        <v>19</v>
      </c>
      <c r="G80" s="111">
        <v>44662</v>
      </c>
    </row>
    <row r="81" spans="1:25" x14ac:dyDescent="0.3">
      <c r="A81" s="114">
        <v>394305619</v>
      </c>
      <c r="B81" s="115" t="s">
        <v>78</v>
      </c>
      <c r="C81" s="115">
        <v>12005832</v>
      </c>
      <c r="D81" s="116">
        <v>0</v>
      </c>
      <c r="E81" s="115">
        <v>600</v>
      </c>
      <c r="F81" s="115">
        <v>20</v>
      </c>
      <c r="G81" s="117">
        <v>44662</v>
      </c>
    </row>
    <row r="82" spans="1:25" x14ac:dyDescent="0.3">
      <c r="A82" s="115">
        <v>394564990</v>
      </c>
      <c r="B82" s="115" t="s">
        <v>78</v>
      </c>
      <c r="C82" s="115">
        <v>12005832</v>
      </c>
      <c r="D82" s="116">
        <v>0</v>
      </c>
      <c r="E82" s="115">
        <v>600</v>
      </c>
      <c r="F82" s="115">
        <v>20</v>
      </c>
      <c r="G82" s="117">
        <v>44662</v>
      </c>
    </row>
    <row r="83" spans="1:25" x14ac:dyDescent="0.3">
      <c r="A83" s="115">
        <v>394565266</v>
      </c>
      <c r="B83" s="115" t="s">
        <v>78</v>
      </c>
      <c r="C83" s="115">
        <v>12005832</v>
      </c>
      <c r="D83" s="116">
        <v>0</v>
      </c>
      <c r="E83" s="115">
        <v>600</v>
      </c>
      <c r="F83" s="115">
        <v>20</v>
      </c>
      <c r="G83" s="117">
        <v>44662</v>
      </c>
    </row>
    <row r="84" spans="1:25" x14ac:dyDescent="0.3">
      <c r="A84" s="115">
        <v>394565330</v>
      </c>
      <c r="B84" s="115" t="s">
        <v>78</v>
      </c>
      <c r="C84" s="115">
        <v>12005832</v>
      </c>
      <c r="D84" s="116">
        <v>0</v>
      </c>
      <c r="E84" s="115">
        <v>600</v>
      </c>
      <c r="F84" s="115">
        <v>20</v>
      </c>
      <c r="G84" s="117">
        <v>44662</v>
      </c>
    </row>
    <row r="85" spans="1:25" x14ac:dyDescent="0.3">
      <c r="A85" s="115">
        <v>394565414</v>
      </c>
      <c r="B85" s="115" t="s">
        <v>78</v>
      </c>
      <c r="C85" s="115">
        <v>12005832</v>
      </c>
      <c r="D85" s="116">
        <v>0</v>
      </c>
      <c r="E85" s="115">
        <v>600</v>
      </c>
      <c r="F85" s="115">
        <v>20</v>
      </c>
      <c r="G85" s="117">
        <v>44662</v>
      </c>
    </row>
    <row r="86" spans="1:25" x14ac:dyDescent="0.3">
      <c r="A86" s="115">
        <v>394305092</v>
      </c>
      <c r="B86" s="115" t="s">
        <v>78</v>
      </c>
      <c r="C86" s="115">
        <v>12005832</v>
      </c>
      <c r="D86" s="116">
        <v>0</v>
      </c>
      <c r="E86" s="115">
        <v>600</v>
      </c>
      <c r="F86" s="115">
        <v>20</v>
      </c>
      <c r="G86" s="117">
        <v>44662</v>
      </c>
    </row>
    <row r="87" spans="1:25" x14ac:dyDescent="0.3">
      <c r="A87" s="118">
        <v>394564632</v>
      </c>
      <c r="B87" s="118" t="s">
        <v>78</v>
      </c>
      <c r="C87" s="118">
        <v>30397572</v>
      </c>
      <c r="D87" s="119">
        <v>0</v>
      </c>
      <c r="E87" s="118">
        <v>580</v>
      </c>
      <c r="F87" s="118">
        <v>20</v>
      </c>
      <c r="G87" s="120">
        <v>44662</v>
      </c>
    </row>
    <row r="88" spans="1:25" s="125" customFormat="1" x14ac:dyDescent="0.3">
      <c r="A88" s="121" t="s">
        <v>183</v>
      </c>
      <c r="B88" s="122" t="s">
        <v>7</v>
      </c>
      <c r="C88" s="123" t="s">
        <v>79</v>
      </c>
      <c r="D88" s="121">
        <v>15</v>
      </c>
      <c r="E88" s="121">
        <v>600</v>
      </c>
      <c r="F88" s="121">
        <v>20</v>
      </c>
      <c r="G88" s="124">
        <v>44663</v>
      </c>
      <c r="Q88" s="126"/>
      <c r="R88" s="126"/>
      <c r="S88" s="126"/>
      <c r="T88" s="126"/>
      <c r="U88" s="126"/>
      <c r="V88" s="126"/>
      <c r="W88" s="126"/>
      <c r="X88" s="126"/>
      <c r="Y88" s="126"/>
    </row>
    <row r="89" spans="1:25" s="125" customFormat="1" x14ac:dyDescent="0.3">
      <c r="A89" s="127" t="s">
        <v>184</v>
      </c>
      <c r="B89" s="128" t="s">
        <v>7</v>
      </c>
      <c r="C89" s="129" t="s">
        <v>79</v>
      </c>
      <c r="D89" s="127">
        <v>15</v>
      </c>
      <c r="E89" s="127">
        <v>600</v>
      </c>
      <c r="F89" s="127">
        <v>20</v>
      </c>
      <c r="G89" s="130">
        <v>44663</v>
      </c>
      <c r="Q89" s="126"/>
      <c r="R89" s="126"/>
      <c r="S89" s="126"/>
      <c r="T89" s="126"/>
      <c r="U89" s="126"/>
      <c r="V89" s="126"/>
      <c r="W89" s="126"/>
      <c r="X89" s="126"/>
      <c r="Y89" s="126"/>
    </row>
    <row r="90" spans="1:25" x14ac:dyDescent="0.3">
      <c r="A90" s="121" t="s">
        <v>185</v>
      </c>
      <c r="B90" s="122" t="s">
        <v>7</v>
      </c>
      <c r="C90" s="131" t="s">
        <v>79</v>
      </c>
      <c r="D90" s="132">
        <v>15</v>
      </c>
      <c r="E90" s="122">
        <v>600</v>
      </c>
      <c r="F90" s="122">
        <v>20</v>
      </c>
      <c r="G90" s="133">
        <v>44664</v>
      </c>
    </row>
    <row r="91" spans="1:25" x14ac:dyDescent="0.3">
      <c r="A91" s="121" t="s">
        <v>186</v>
      </c>
      <c r="B91" s="122" t="s">
        <v>7</v>
      </c>
      <c r="C91" s="131" t="s">
        <v>79</v>
      </c>
      <c r="D91" s="132">
        <v>15</v>
      </c>
      <c r="E91" s="122">
        <v>600</v>
      </c>
      <c r="F91" s="122">
        <v>20</v>
      </c>
      <c r="G91" s="133">
        <v>44664</v>
      </c>
    </row>
    <row r="92" spans="1:25" x14ac:dyDescent="0.3">
      <c r="A92" s="121" t="s">
        <v>187</v>
      </c>
      <c r="B92" s="122" t="s">
        <v>7</v>
      </c>
      <c r="C92" s="131" t="s">
        <v>79</v>
      </c>
      <c r="D92" s="132">
        <v>15</v>
      </c>
      <c r="E92" s="122">
        <v>600</v>
      </c>
      <c r="F92" s="122">
        <v>20</v>
      </c>
      <c r="G92" s="133">
        <v>44664</v>
      </c>
    </row>
    <row r="93" spans="1:25" x14ac:dyDescent="0.3">
      <c r="A93" s="121" t="s">
        <v>188</v>
      </c>
      <c r="B93" s="122" t="s">
        <v>7</v>
      </c>
      <c r="C93" s="131" t="s">
        <v>79</v>
      </c>
      <c r="D93" s="132">
        <v>15</v>
      </c>
      <c r="E93" s="122">
        <v>600</v>
      </c>
      <c r="F93" s="122">
        <v>20</v>
      </c>
      <c r="G93" s="133">
        <v>44664</v>
      </c>
    </row>
    <row r="94" spans="1:25" x14ac:dyDescent="0.3">
      <c r="A94" s="121" t="s">
        <v>189</v>
      </c>
      <c r="B94" s="122" t="s">
        <v>7</v>
      </c>
      <c r="C94" s="131" t="s">
        <v>79</v>
      </c>
      <c r="D94" s="132">
        <v>15</v>
      </c>
      <c r="E94" s="122">
        <v>600</v>
      </c>
      <c r="F94" s="122">
        <v>20</v>
      </c>
      <c r="G94" s="133">
        <v>44664</v>
      </c>
    </row>
    <row r="95" spans="1:25" x14ac:dyDescent="0.3">
      <c r="A95" s="134" t="s">
        <v>190</v>
      </c>
      <c r="B95" s="122" t="s">
        <v>78</v>
      </c>
      <c r="C95" s="131">
        <v>44103133</v>
      </c>
      <c r="D95" s="132">
        <v>0</v>
      </c>
      <c r="E95" s="122">
        <v>21</v>
      </c>
      <c r="F95" s="122">
        <v>1</v>
      </c>
      <c r="G95" s="133">
        <v>44664</v>
      </c>
    </row>
    <row r="96" spans="1:25" x14ac:dyDescent="0.3">
      <c r="A96" s="134" t="s">
        <v>197</v>
      </c>
      <c r="B96" s="122" t="s">
        <v>7</v>
      </c>
      <c r="C96" s="131" t="s">
        <v>79</v>
      </c>
      <c r="D96" s="132">
        <v>15</v>
      </c>
      <c r="E96" s="122">
        <v>600</v>
      </c>
      <c r="F96" s="122">
        <v>20</v>
      </c>
      <c r="G96" s="133">
        <v>44664</v>
      </c>
    </row>
    <row r="97" spans="1:7" x14ac:dyDescent="0.3">
      <c r="A97" s="134" t="s">
        <v>196</v>
      </c>
      <c r="B97" s="122" t="s">
        <v>78</v>
      </c>
      <c r="C97" s="131" t="s">
        <v>79</v>
      </c>
      <c r="D97" s="132">
        <v>15</v>
      </c>
      <c r="E97" s="122">
        <v>600</v>
      </c>
      <c r="F97" s="122">
        <v>20</v>
      </c>
      <c r="G97" s="133">
        <v>44664</v>
      </c>
    </row>
    <row r="98" spans="1:7" x14ac:dyDescent="0.3">
      <c r="A98" s="121" t="s">
        <v>191</v>
      </c>
      <c r="B98" s="122" t="s">
        <v>78</v>
      </c>
      <c r="C98" s="131" t="s">
        <v>79</v>
      </c>
      <c r="D98" s="121">
        <v>15</v>
      </c>
      <c r="E98" s="121">
        <v>600</v>
      </c>
      <c r="F98" s="121">
        <v>20</v>
      </c>
      <c r="G98" s="133">
        <v>44664</v>
      </c>
    </row>
    <row r="99" spans="1:7" x14ac:dyDescent="0.3">
      <c r="A99" s="121" t="s">
        <v>192</v>
      </c>
      <c r="B99" s="122" t="s">
        <v>78</v>
      </c>
      <c r="C99" s="131" t="s">
        <v>79</v>
      </c>
      <c r="D99" s="121">
        <v>15</v>
      </c>
      <c r="E99" s="121">
        <v>600</v>
      </c>
      <c r="F99" s="121">
        <v>20</v>
      </c>
      <c r="G99" s="133">
        <v>44664</v>
      </c>
    </row>
    <row r="100" spans="1:7" x14ac:dyDescent="0.3">
      <c r="A100" s="121" t="s">
        <v>193</v>
      </c>
      <c r="B100" s="122" t="s">
        <v>78</v>
      </c>
      <c r="C100" s="131" t="s">
        <v>79</v>
      </c>
      <c r="D100" s="121">
        <v>15</v>
      </c>
      <c r="E100" s="121">
        <v>600</v>
      </c>
      <c r="F100" s="121">
        <v>20</v>
      </c>
      <c r="G100" s="133">
        <v>44664</v>
      </c>
    </row>
    <row r="101" spans="1:7" x14ac:dyDescent="0.3">
      <c r="A101" s="121" t="s">
        <v>194</v>
      </c>
      <c r="B101" s="122" t="s">
        <v>78</v>
      </c>
      <c r="C101" s="131" t="s">
        <v>79</v>
      </c>
      <c r="D101" s="121">
        <v>15</v>
      </c>
      <c r="E101" s="121">
        <v>600</v>
      </c>
      <c r="F101" s="121">
        <v>20</v>
      </c>
      <c r="G101" s="133">
        <v>44664</v>
      </c>
    </row>
    <row r="102" spans="1:7" ht="15" thickBot="1" x14ac:dyDescent="0.35">
      <c r="A102" s="121" t="s">
        <v>195</v>
      </c>
      <c r="B102" s="122" t="s">
        <v>78</v>
      </c>
      <c r="C102" s="131" t="s">
        <v>79</v>
      </c>
      <c r="D102" s="121">
        <v>15</v>
      </c>
      <c r="E102" s="121">
        <v>600</v>
      </c>
      <c r="F102" s="121">
        <v>20</v>
      </c>
      <c r="G102" s="133">
        <v>44664</v>
      </c>
    </row>
    <row r="103" spans="1:7" ht="15" thickBot="1" x14ac:dyDescent="0.35">
      <c r="A103" s="137" t="s">
        <v>198</v>
      </c>
      <c r="B103" s="122" t="s">
        <v>7</v>
      </c>
      <c r="C103" s="131" t="s">
        <v>79</v>
      </c>
      <c r="D103" s="121">
        <v>15</v>
      </c>
      <c r="E103" s="121">
        <v>600</v>
      </c>
      <c r="F103" s="121">
        <v>20</v>
      </c>
      <c r="G103" s="133">
        <v>44665</v>
      </c>
    </row>
    <row r="104" spans="1:7" ht="15" thickBot="1" x14ac:dyDescent="0.35">
      <c r="A104" s="138" t="s">
        <v>199</v>
      </c>
      <c r="B104" s="122" t="s">
        <v>7</v>
      </c>
      <c r="C104" s="131" t="s">
        <v>79</v>
      </c>
      <c r="D104" s="121">
        <v>15</v>
      </c>
      <c r="E104" s="121">
        <v>600</v>
      </c>
      <c r="F104" s="121">
        <v>20</v>
      </c>
      <c r="G104" s="133">
        <v>44665</v>
      </c>
    </row>
    <row r="105" spans="1:7" ht="15" thickBot="1" x14ac:dyDescent="0.35">
      <c r="A105" s="138" t="s">
        <v>200</v>
      </c>
      <c r="B105" s="122" t="s">
        <v>7</v>
      </c>
      <c r="C105" s="131" t="s">
        <v>79</v>
      </c>
      <c r="D105" s="121">
        <v>15</v>
      </c>
      <c r="E105" s="121">
        <v>600</v>
      </c>
      <c r="F105" s="121">
        <v>20</v>
      </c>
      <c r="G105" s="133">
        <v>44665</v>
      </c>
    </row>
    <row r="106" spans="1:7" ht="15" thickBot="1" x14ac:dyDescent="0.35">
      <c r="A106" s="138" t="s">
        <v>201</v>
      </c>
      <c r="B106" s="122" t="s">
        <v>7</v>
      </c>
      <c r="C106" s="131" t="s">
        <v>79</v>
      </c>
      <c r="D106" s="121">
        <v>15</v>
      </c>
      <c r="E106" s="121">
        <v>600</v>
      </c>
      <c r="F106" s="121">
        <v>20</v>
      </c>
      <c r="G106" s="133">
        <v>44665</v>
      </c>
    </row>
    <row r="107" spans="1:7" x14ac:dyDescent="0.3">
      <c r="A107" s="139" t="s">
        <v>202</v>
      </c>
      <c r="B107" s="128" t="s">
        <v>7</v>
      </c>
      <c r="C107" s="140" t="s">
        <v>79</v>
      </c>
      <c r="D107" s="127">
        <v>15</v>
      </c>
      <c r="E107" s="127">
        <v>600</v>
      </c>
      <c r="F107" s="127">
        <v>20</v>
      </c>
      <c r="G107" s="141">
        <v>44665</v>
      </c>
    </row>
    <row r="108" spans="1:7" x14ac:dyDescent="0.3">
      <c r="A108" s="114" t="s">
        <v>206</v>
      </c>
      <c r="B108" s="153" t="s">
        <v>7</v>
      </c>
      <c r="C108" s="154" t="s">
        <v>208</v>
      </c>
      <c r="D108" s="109">
        <v>20</v>
      </c>
      <c r="E108" s="114">
        <v>348</v>
      </c>
      <c r="F108" s="114">
        <v>12</v>
      </c>
      <c r="G108" s="155">
        <v>44665</v>
      </c>
    </row>
    <row r="109" spans="1:7" x14ac:dyDescent="0.3">
      <c r="A109" s="114" t="s">
        <v>207</v>
      </c>
      <c r="B109" s="153" t="s">
        <v>7</v>
      </c>
      <c r="C109" s="154" t="s">
        <v>208</v>
      </c>
      <c r="D109" s="109">
        <v>20</v>
      </c>
      <c r="E109" s="114">
        <v>17</v>
      </c>
      <c r="F109" s="114">
        <v>1</v>
      </c>
      <c r="G109" s="155">
        <v>44665</v>
      </c>
    </row>
    <row r="110" spans="1:7" x14ac:dyDescent="0.3">
      <c r="A110" s="156" t="s">
        <v>203</v>
      </c>
      <c r="B110" s="153" t="s">
        <v>78</v>
      </c>
      <c r="C110" s="154" t="s">
        <v>205</v>
      </c>
      <c r="D110" s="109">
        <v>25</v>
      </c>
      <c r="E110" s="109">
        <v>29</v>
      </c>
      <c r="F110" s="109">
        <v>1</v>
      </c>
      <c r="G110" s="111">
        <v>44666</v>
      </c>
    </row>
    <row r="111" spans="1:7" x14ac:dyDescent="0.3">
      <c r="A111" s="157" t="s">
        <v>204</v>
      </c>
      <c r="B111" s="158" t="s">
        <v>78</v>
      </c>
      <c r="C111" s="159" t="s">
        <v>205</v>
      </c>
      <c r="D111" s="112">
        <v>25</v>
      </c>
      <c r="E111" s="112">
        <v>3</v>
      </c>
      <c r="F111" s="112">
        <v>1</v>
      </c>
      <c r="G111" s="160">
        <v>44666</v>
      </c>
    </row>
    <row r="112" spans="1:7" x14ac:dyDescent="0.3">
      <c r="A112" s="121" t="s">
        <v>221</v>
      </c>
      <c r="B112" s="122" t="s">
        <v>78</v>
      </c>
      <c r="C112" s="131" t="s">
        <v>104</v>
      </c>
      <c r="D112" s="121">
        <v>20</v>
      </c>
      <c r="E112" s="134">
        <v>580</v>
      </c>
      <c r="F112" s="121">
        <v>20</v>
      </c>
      <c r="G112" s="133">
        <v>44669</v>
      </c>
    </row>
    <row r="113" spans="1:7" x14ac:dyDescent="0.3">
      <c r="A113" s="121" t="s">
        <v>222</v>
      </c>
      <c r="B113" s="122" t="s">
        <v>78</v>
      </c>
      <c r="C113" s="131" t="s">
        <v>104</v>
      </c>
      <c r="D113" s="121">
        <v>20</v>
      </c>
      <c r="E113" s="134">
        <v>580</v>
      </c>
      <c r="F113" s="121">
        <v>20</v>
      </c>
      <c r="G113" s="133">
        <v>44669</v>
      </c>
    </row>
    <row r="114" spans="1:7" x14ac:dyDescent="0.3">
      <c r="A114" s="122">
        <v>393417061</v>
      </c>
      <c r="B114" s="122" t="s">
        <v>223</v>
      </c>
      <c r="C114" s="162" t="s">
        <v>121</v>
      </c>
      <c r="D114" s="121">
        <v>15</v>
      </c>
      <c r="E114" s="122">
        <v>580</v>
      </c>
      <c r="F114" s="122">
        <v>20</v>
      </c>
      <c r="G114" s="133">
        <v>44669</v>
      </c>
    </row>
    <row r="115" spans="1:7" x14ac:dyDescent="0.3">
      <c r="A115" s="122">
        <v>394563087</v>
      </c>
      <c r="B115" s="122" t="s">
        <v>223</v>
      </c>
      <c r="C115" s="162" t="s">
        <v>121</v>
      </c>
      <c r="D115" s="121">
        <v>15</v>
      </c>
      <c r="E115" s="122">
        <v>580</v>
      </c>
      <c r="F115" s="122">
        <v>20</v>
      </c>
      <c r="G115" s="133">
        <v>44669</v>
      </c>
    </row>
    <row r="116" spans="1:7" x14ac:dyDescent="0.3">
      <c r="A116" s="122">
        <v>393417125</v>
      </c>
      <c r="B116" s="122" t="s">
        <v>223</v>
      </c>
      <c r="C116" s="162" t="s">
        <v>121</v>
      </c>
      <c r="D116" s="121">
        <v>15</v>
      </c>
      <c r="E116" s="122">
        <v>580</v>
      </c>
      <c r="F116" s="122">
        <v>20</v>
      </c>
      <c r="G116" s="133">
        <v>44669</v>
      </c>
    </row>
    <row r="117" spans="1:7" x14ac:dyDescent="0.3">
      <c r="A117" s="122">
        <v>394563130</v>
      </c>
      <c r="B117" s="122" t="s">
        <v>223</v>
      </c>
      <c r="C117" s="162" t="s">
        <v>121</v>
      </c>
      <c r="D117" s="121">
        <v>15</v>
      </c>
      <c r="E117" s="122">
        <v>580</v>
      </c>
      <c r="F117" s="122">
        <v>20</v>
      </c>
      <c r="G117" s="133">
        <v>44669</v>
      </c>
    </row>
    <row r="118" spans="1:7" x14ac:dyDescent="0.3">
      <c r="A118" s="122">
        <v>393417178</v>
      </c>
      <c r="B118" s="122" t="s">
        <v>223</v>
      </c>
      <c r="C118" s="162" t="s">
        <v>121</v>
      </c>
      <c r="D118" s="121">
        <v>15</v>
      </c>
      <c r="E118" s="122">
        <v>580</v>
      </c>
      <c r="F118" s="122">
        <v>20</v>
      </c>
      <c r="G118" s="133">
        <v>44669</v>
      </c>
    </row>
    <row r="119" spans="1:7" x14ac:dyDescent="0.3">
      <c r="A119" s="122">
        <v>394563195</v>
      </c>
      <c r="B119" s="122" t="s">
        <v>223</v>
      </c>
      <c r="C119" s="162" t="s">
        <v>121</v>
      </c>
      <c r="D119" s="121">
        <v>15</v>
      </c>
      <c r="E119" s="122">
        <v>580</v>
      </c>
      <c r="F119" s="122">
        <v>20</v>
      </c>
      <c r="G119" s="133">
        <v>44669</v>
      </c>
    </row>
    <row r="120" spans="1:7" x14ac:dyDescent="0.3">
      <c r="A120" s="122">
        <v>393417217</v>
      </c>
      <c r="B120" s="122" t="s">
        <v>223</v>
      </c>
      <c r="C120" s="162" t="s">
        <v>121</v>
      </c>
      <c r="D120" s="121">
        <v>15</v>
      </c>
      <c r="E120" s="122">
        <v>580</v>
      </c>
      <c r="F120" s="122">
        <v>20</v>
      </c>
      <c r="G120" s="133">
        <v>44669</v>
      </c>
    </row>
    <row r="121" spans="1:7" x14ac:dyDescent="0.3">
      <c r="A121" s="122">
        <v>394562832</v>
      </c>
      <c r="B121" s="122" t="s">
        <v>223</v>
      </c>
      <c r="C121" s="162" t="s">
        <v>121</v>
      </c>
      <c r="D121" s="121">
        <v>15</v>
      </c>
      <c r="E121" s="122">
        <v>580</v>
      </c>
      <c r="F121" s="122">
        <v>20</v>
      </c>
      <c r="G121" s="133">
        <v>44669</v>
      </c>
    </row>
    <row r="122" spans="1:7" x14ac:dyDescent="0.3">
      <c r="A122" s="122">
        <v>394563006</v>
      </c>
      <c r="B122" s="122" t="s">
        <v>223</v>
      </c>
      <c r="C122" s="162" t="s">
        <v>121</v>
      </c>
      <c r="D122" s="121">
        <v>15</v>
      </c>
      <c r="E122" s="122">
        <v>580</v>
      </c>
      <c r="F122" s="122">
        <v>20</v>
      </c>
      <c r="G122" s="133">
        <v>44669</v>
      </c>
    </row>
    <row r="123" spans="1:7" x14ac:dyDescent="0.3">
      <c r="A123" s="122">
        <v>394563939</v>
      </c>
      <c r="B123" s="122" t="s">
        <v>223</v>
      </c>
      <c r="C123" s="162" t="s">
        <v>180</v>
      </c>
      <c r="D123" s="121">
        <v>15</v>
      </c>
      <c r="E123" s="122">
        <v>600</v>
      </c>
      <c r="F123" s="122">
        <v>20</v>
      </c>
      <c r="G123" s="133">
        <v>44669</v>
      </c>
    </row>
    <row r="124" spans="1:7" x14ac:dyDescent="0.3">
      <c r="A124" s="122">
        <v>394564065</v>
      </c>
      <c r="B124" s="122" t="s">
        <v>223</v>
      </c>
      <c r="C124" s="162" t="s">
        <v>180</v>
      </c>
      <c r="D124" s="121">
        <v>15</v>
      </c>
      <c r="E124" s="122">
        <v>600</v>
      </c>
      <c r="F124" s="122">
        <v>20</v>
      </c>
      <c r="G124" s="133">
        <v>44669</v>
      </c>
    </row>
    <row r="125" spans="1:7" x14ac:dyDescent="0.3">
      <c r="A125" s="122">
        <v>394564112</v>
      </c>
      <c r="B125" s="122" t="s">
        <v>223</v>
      </c>
      <c r="C125" s="162" t="s">
        <v>180</v>
      </c>
      <c r="D125" s="121">
        <v>15</v>
      </c>
      <c r="E125" s="122">
        <v>600</v>
      </c>
      <c r="F125" s="122">
        <v>20</v>
      </c>
      <c r="G125" s="133">
        <v>44669</v>
      </c>
    </row>
    <row r="126" spans="1:7" x14ac:dyDescent="0.3">
      <c r="A126" s="122">
        <v>394848046</v>
      </c>
      <c r="B126" s="122" t="s">
        <v>78</v>
      </c>
      <c r="C126" s="162">
        <v>12005832</v>
      </c>
      <c r="D126" s="121">
        <v>0</v>
      </c>
      <c r="E126" s="122">
        <v>600</v>
      </c>
      <c r="F126" s="122">
        <v>20</v>
      </c>
      <c r="G126" s="133">
        <v>44669</v>
      </c>
    </row>
    <row r="127" spans="1:7" x14ac:dyDescent="0.3">
      <c r="A127" s="163">
        <v>394848093</v>
      </c>
      <c r="B127" s="128" t="s">
        <v>78</v>
      </c>
      <c r="C127" s="164">
        <v>12005832</v>
      </c>
      <c r="D127" s="127">
        <v>0</v>
      </c>
      <c r="E127" s="128">
        <v>600</v>
      </c>
      <c r="F127" s="128">
        <v>20</v>
      </c>
      <c r="G127" s="141">
        <v>44669</v>
      </c>
    </row>
    <row r="128" spans="1:7" x14ac:dyDescent="0.3">
      <c r="A128" s="122">
        <v>394848716</v>
      </c>
      <c r="B128" s="122" t="s">
        <v>78</v>
      </c>
      <c r="C128" s="162" t="s">
        <v>121</v>
      </c>
      <c r="D128" s="121">
        <v>15</v>
      </c>
      <c r="E128" s="122">
        <v>580</v>
      </c>
      <c r="F128" s="122">
        <v>20</v>
      </c>
      <c r="G128" s="133">
        <v>44670</v>
      </c>
    </row>
    <row r="129" spans="1:7" x14ac:dyDescent="0.3">
      <c r="A129" s="122">
        <v>394848984</v>
      </c>
      <c r="B129" s="122" t="s">
        <v>78</v>
      </c>
      <c r="C129" s="162">
        <v>30397572</v>
      </c>
      <c r="D129" s="121">
        <v>0</v>
      </c>
      <c r="E129" s="122">
        <v>580</v>
      </c>
      <c r="F129" s="122">
        <v>20</v>
      </c>
      <c r="G129" s="133">
        <v>44670</v>
      </c>
    </row>
    <row r="130" spans="1:7" x14ac:dyDescent="0.3">
      <c r="A130" s="122">
        <v>394730670</v>
      </c>
      <c r="B130" s="122" t="s">
        <v>223</v>
      </c>
      <c r="C130" s="162" t="s">
        <v>121</v>
      </c>
      <c r="D130" s="121">
        <v>15</v>
      </c>
      <c r="E130" s="122">
        <v>580</v>
      </c>
      <c r="F130" s="122">
        <v>20</v>
      </c>
      <c r="G130" s="133">
        <v>44670</v>
      </c>
    </row>
    <row r="131" spans="1:7" x14ac:dyDescent="0.3">
      <c r="A131" s="122">
        <v>394730771</v>
      </c>
      <c r="B131" s="122" t="s">
        <v>223</v>
      </c>
      <c r="C131" s="162" t="s">
        <v>121</v>
      </c>
      <c r="D131" s="121">
        <v>15</v>
      </c>
      <c r="E131" s="122">
        <v>580</v>
      </c>
      <c r="F131" s="122">
        <v>20</v>
      </c>
      <c r="G131" s="133">
        <v>44670</v>
      </c>
    </row>
    <row r="132" spans="1:7" x14ac:dyDescent="0.3">
      <c r="A132" s="122">
        <v>394730869</v>
      </c>
      <c r="B132" s="122" t="s">
        <v>223</v>
      </c>
      <c r="C132" s="162" t="s">
        <v>121</v>
      </c>
      <c r="D132" s="121">
        <v>15</v>
      </c>
      <c r="E132" s="122">
        <v>580</v>
      </c>
      <c r="F132" s="122">
        <v>20</v>
      </c>
      <c r="G132" s="133">
        <v>44670</v>
      </c>
    </row>
    <row r="133" spans="1:7" x14ac:dyDescent="0.3">
      <c r="A133" s="122">
        <v>394730897</v>
      </c>
      <c r="B133" s="122" t="s">
        <v>223</v>
      </c>
      <c r="C133" s="162" t="s">
        <v>121</v>
      </c>
      <c r="D133" s="121">
        <v>15</v>
      </c>
      <c r="E133" s="122">
        <v>580</v>
      </c>
      <c r="F133" s="122">
        <v>20</v>
      </c>
      <c r="G133" s="133">
        <v>44670</v>
      </c>
    </row>
    <row r="134" spans="1:7" x14ac:dyDescent="0.3">
      <c r="A134" s="122">
        <v>394730915</v>
      </c>
      <c r="B134" s="122" t="s">
        <v>223</v>
      </c>
      <c r="C134" s="162" t="s">
        <v>121</v>
      </c>
      <c r="D134" s="121">
        <v>15</v>
      </c>
      <c r="E134" s="122">
        <v>580</v>
      </c>
      <c r="F134" s="122">
        <v>20</v>
      </c>
      <c r="G134" s="133">
        <v>44670</v>
      </c>
    </row>
    <row r="135" spans="1:7" x14ac:dyDescent="0.3">
      <c r="A135" s="122">
        <v>394730989</v>
      </c>
      <c r="B135" s="122" t="s">
        <v>223</v>
      </c>
      <c r="C135" s="162" t="s">
        <v>121</v>
      </c>
      <c r="D135" s="121">
        <v>15</v>
      </c>
      <c r="E135" s="122">
        <v>580</v>
      </c>
      <c r="F135" s="122">
        <v>20</v>
      </c>
      <c r="G135" s="133">
        <v>44670</v>
      </c>
    </row>
    <row r="136" spans="1:7" x14ac:dyDescent="0.3">
      <c r="A136" s="122">
        <v>394731006</v>
      </c>
      <c r="B136" s="122" t="s">
        <v>223</v>
      </c>
      <c r="C136" s="162" t="s">
        <v>121</v>
      </c>
      <c r="D136" s="121">
        <v>15</v>
      </c>
      <c r="E136" s="122">
        <v>580</v>
      </c>
      <c r="F136" s="122">
        <v>20</v>
      </c>
      <c r="G136" s="133">
        <v>44670</v>
      </c>
    </row>
    <row r="137" spans="1:7" x14ac:dyDescent="0.3">
      <c r="A137" s="122" t="s">
        <v>230</v>
      </c>
      <c r="B137" s="122" t="s">
        <v>223</v>
      </c>
      <c r="C137" s="162" t="s">
        <v>208</v>
      </c>
      <c r="D137" s="121">
        <v>20</v>
      </c>
      <c r="E137" s="122">
        <v>87</v>
      </c>
      <c r="F137" s="122">
        <v>3</v>
      </c>
      <c r="G137" s="176">
        <v>44670</v>
      </c>
    </row>
    <row r="138" spans="1:7" x14ac:dyDescent="0.3">
      <c r="A138" s="122" t="s">
        <v>229</v>
      </c>
      <c r="B138" s="122" t="s">
        <v>223</v>
      </c>
      <c r="C138" s="162" t="s">
        <v>208</v>
      </c>
      <c r="D138" s="121">
        <v>20</v>
      </c>
      <c r="E138" s="122">
        <v>87</v>
      </c>
      <c r="F138" s="122">
        <v>3</v>
      </c>
      <c r="G138" s="176">
        <v>44670</v>
      </c>
    </row>
    <row r="139" spans="1:7" x14ac:dyDescent="0.3">
      <c r="A139" s="128" t="s">
        <v>207</v>
      </c>
      <c r="B139" s="128" t="s">
        <v>223</v>
      </c>
      <c r="C139" s="177" t="s">
        <v>208</v>
      </c>
      <c r="D139" s="127">
        <v>20</v>
      </c>
      <c r="E139" s="128">
        <v>21</v>
      </c>
      <c r="F139" s="128">
        <v>1</v>
      </c>
      <c r="G139" s="178">
        <v>44670</v>
      </c>
    </row>
    <row r="140" spans="1:7" x14ac:dyDescent="0.3">
      <c r="A140" s="121" t="s">
        <v>231</v>
      </c>
      <c r="B140" s="122" t="s">
        <v>223</v>
      </c>
      <c r="C140" s="123" t="s">
        <v>79</v>
      </c>
      <c r="D140" s="121">
        <v>15</v>
      </c>
      <c r="E140" s="121">
        <v>600</v>
      </c>
      <c r="F140" s="121">
        <v>20</v>
      </c>
      <c r="G140" s="176">
        <v>44670</v>
      </c>
    </row>
    <row r="141" spans="1:7" x14ac:dyDescent="0.3">
      <c r="A141" s="127" t="s">
        <v>232</v>
      </c>
      <c r="B141" s="128" t="s">
        <v>223</v>
      </c>
      <c r="C141" s="129" t="s">
        <v>79</v>
      </c>
      <c r="D141" s="127">
        <v>15</v>
      </c>
      <c r="E141" s="127">
        <v>600</v>
      </c>
      <c r="F141" s="127">
        <v>20</v>
      </c>
      <c r="G141" s="176">
        <v>44670</v>
      </c>
    </row>
    <row r="142" spans="1:7" x14ac:dyDescent="0.3">
      <c r="A142" s="122">
        <v>394729528</v>
      </c>
      <c r="B142" s="122" t="s">
        <v>223</v>
      </c>
      <c r="C142" s="162" t="s">
        <v>180</v>
      </c>
      <c r="D142" s="121">
        <v>15</v>
      </c>
      <c r="E142" s="121">
        <v>600</v>
      </c>
      <c r="F142" s="121">
        <v>20</v>
      </c>
      <c r="G142" s="176">
        <v>44671</v>
      </c>
    </row>
    <row r="143" spans="1:7" x14ac:dyDescent="0.3">
      <c r="A143" s="122">
        <v>394729985</v>
      </c>
      <c r="B143" s="122" t="s">
        <v>223</v>
      </c>
      <c r="C143" s="162" t="s">
        <v>180</v>
      </c>
      <c r="D143" s="121">
        <v>15</v>
      </c>
      <c r="E143" s="121">
        <v>600</v>
      </c>
      <c r="F143" s="121">
        <v>20</v>
      </c>
      <c r="G143" s="176">
        <v>44671</v>
      </c>
    </row>
    <row r="144" spans="1:7" x14ac:dyDescent="0.3">
      <c r="A144" s="122">
        <v>394730236</v>
      </c>
      <c r="B144" s="122" t="s">
        <v>223</v>
      </c>
      <c r="C144" s="162" t="s">
        <v>180</v>
      </c>
      <c r="D144" s="121">
        <v>15</v>
      </c>
      <c r="E144" s="121">
        <v>600</v>
      </c>
      <c r="F144" s="121">
        <v>20</v>
      </c>
      <c r="G144" s="176">
        <v>44671</v>
      </c>
    </row>
    <row r="145" spans="1:7" x14ac:dyDescent="0.3">
      <c r="A145" s="122">
        <v>394730572</v>
      </c>
      <c r="B145" s="122" t="s">
        <v>223</v>
      </c>
      <c r="C145" s="162" t="s">
        <v>180</v>
      </c>
      <c r="D145" s="121">
        <v>15</v>
      </c>
      <c r="E145" s="121">
        <v>600</v>
      </c>
      <c r="F145" s="121">
        <v>20</v>
      </c>
      <c r="G145" s="178">
        <v>44671</v>
      </c>
    </row>
    <row r="146" spans="1:7" x14ac:dyDescent="0.3">
      <c r="A146" s="134" t="s">
        <v>239</v>
      </c>
      <c r="B146" s="198" t="s">
        <v>10</v>
      </c>
      <c r="C146" s="131" t="s">
        <v>242</v>
      </c>
      <c r="D146" s="199">
        <v>15</v>
      </c>
      <c r="E146" s="198">
        <v>609</v>
      </c>
      <c r="F146" s="198">
        <v>21</v>
      </c>
      <c r="G146" s="200">
        <v>44671</v>
      </c>
    </row>
    <row r="147" spans="1:7" x14ac:dyDescent="0.3">
      <c r="A147" s="134" t="s">
        <v>240</v>
      </c>
      <c r="B147" s="198" t="s">
        <v>10</v>
      </c>
      <c r="C147" s="131" t="s">
        <v>242</v>
      </c>
      <c r="D147" s="199">
        <v>15</v>
      </c>
      <c r="E147" s="198">
        <v>609</v>
      </c>
      <c r="F147" s="198">
        <v>21</v>
      </c>
      <c r="G147" s="200">
        <v>44671</v>
      </c>
    </row>
    <row r="148" spans="1:7" x14ac:dyDescent="0.3">
      <c r="A148" s="134" t="s">
        <v>241</v>
      </c>
      <c r="B148" s="198" t="s">
        <v>10</v>
      </c>
      <c r="C148" s="131" t="s">
        <v>242</v>
      </c>
      <c r="D148" s="199">
        <v>15</v>
      </c>
      <c r="E148" s="198">
        <v>580</v>
      </c>
      <c r="F148" s="198">
        <v>20</v>
      </c>
      <c r="G148" s="200">
        <v>44671</v>
      </c>
    </row>
    <row r="149" spans="1:7" x14ac:dyDescent="0.3">
      <c r="A149" s="201" t="s">
        <v>243</v>
      </c>
      <c r="B149" s="128" t="s">
        <v>223</v>
      </c>
      <c r="C149" s="202" t="s">
        <v>79</v>
      </c>
      <c r="D149" s="203">
        <v>15</v>
      </c>
      <c r="E149" s="204">
        <v>600</v>
      </c>
      <c r="F149" s="204">
        <v>20</v>
      </c>
      <c r="G149" s="205">
        <v>44671</v>
      </c>
    </row>
    <row r="150" spans="1:7" x14ac:dyDescent="0.3">
      <c r="A150" s="208" t="s">
        <v>252</v>
      </c>
      <c r="B150" s="135" t="s">
        <v>223</v>
      </c>
      <c r="C150" s="206" t="s">
        <v>79</v>
      </c>
      <c r="D150" s="136">
        <v>15</v>
      </c>
      <c r="E150" s="136">
        <v>600</v>
      </c>
      <c r="F150" s="136">
        <v>20</v>
      </c>
      <c r="G150" s="207">
        <v>44672</v>
      </c>
    </row>
    <row r="151" spans="1:7" x14ac:dyDescent="0.3">
      <c r="A151" s="208" t="s">
        <v>253</v>
      </c>
      <c r="B151" s="135" t="s">
        <v>223</v>
      </c>
      <c r="C151" s="206" t="s">
        <v>79</v>
      </c>
      <c r="D151" s="136">
        <v>15</v>
      </c>
      <c r="E151" s="136">
        <v>600</v>
      </c>
      <c r="F151" s="136">
        <v>20</v>
      </c>
      <c r="G151" s="207">
        <v>44672</v>
      </c>
    </row>
    <row r="152" spans="1:7" x14ac:dyDescent="0.3">
      <c r="A152" s="135" t="s">
        <v>254</v>
      </c>
      <c r="B152" s="135" t="s">
        <v>223</v>
      </c>
      <c r="C152" s="206" t="s">
        <v>79</v>
      </c>
      <c r="D152" s="136">
        <v>15</v>
      </c>
      <c r="E152" s="136">
        <v>600</v>
      </c>
      <c r="F152" s="136">
        <v>20</v>
      </c>
      <c r="G152" s="207">
        <v>44672</v>
      </c>
    </row>
    <row r="153" spans="1:7" x14ac:dyDescent="0.3">
      <c r="A153" s="135" t="s">
        <v>255</v>
      </c>
      <c r="B153" s="135" t="s">
        <v>223</v>
      </c>
      <c r="C153" s="206" t="s">
        <v>79</v>
      </c>
      <c r="D153" s="136">
        <v>15</v>
      </c>
      <c r="E153" s="136">
        <v>8</v>
      </c>
      <c r="F153" s="136">
        <v>1</v>
      </c>
      <c r="G153" s="207">
        <v>44672</v>
      </c>
    </row>
    <row r="154" spans="1:7" x14ac:dyDescent="0.3">
      <c r="A154" s="208" t="s">
        <v>256</v>
      </c>
      <c r="B154" s="135" t="s">
        <v>223</v>
      </c>
      <c r="C154" s="206" t="s">
        <v>79</v>
      </c>
      <c r="D154" s="136">
        <v>15</v>
      </c>
      <c r="E154" s="136">
        <v>600</v>
      </c>
      <c r="F154" s="136">
        <v>20</v>
      </c>
      <c r="G154" s="207">
        <v>44672</v>
      </c>
    </row>
    <row r="155" spans="1:7" x14ac:dyDescent="0.3">
      <c r="A155" s="208" t="s">
        <v>257</v>
      </c>
      <c r="B155" s="135" t="s">
        <v>223</v>
      </c>
      <c r="C155" s="206" t="s">
        <v>79</v>
      </c>
      <c r="D155" s="136">
        <v>15</v>
      </c>
      <c r="E155" s="136">
        <v>600</v>
      </c>
      <c r="F155" s="136">
        <v>20</v>
      </c>
      <c r="G155" s="207">
        <v>44672</v>
      </c>
    </row>
    <row r="156" spans="1:7" x14ac:dyDescent="0.3">
      <c r="A156" s="209" t="s">
        <v>258</v>
      </c>
      <c r="B156" s="183" t="s">
        <v>10</v>
      </c>
      <c r="C156" s="182" t="s">
        <v>242</v>
      </c>
      <c r="D156" s="184">
        <v>15</v>
      </c>
      <c r="E156" s="183">
        <v>609</v>
      </c>
      <c r="F156" s="183">
        <v>21</v>
      </c>
      <c r="G156" s="165">
        <v>44672</v>
      </c>
    </row>
  </sheetData>
  <autoFilter ref="Q1:Z31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2022-04-22T19:30:49Z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